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2061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88" l="1"/>
  <c r="B26" i="84"/>
  <c r="C26" i="84" s="1"/>
  <c r="B10" i="83"/>
  <c r="T71" i="80" l="1"/>
  <c r="T70" i="80"/>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R73" i="80"/>
  <c r="R72"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0" i="80"/>
  <c r="R29" i="80"/>
  <c r="R27" i="80"/>
  <c r="R26" i="80"/>
  <c r="R25" i="80"/>
  <c r="R23" i="80"/>
  <c r="R22" i="80"/>
  <c r="R21" i="80"/>
  <c r="R20" i="80"/>
  <c r="R19" i="80"/>
  <c r="R18" i="80"/>
  <c r="R17" i="80"/>
  <c r="R16"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I44" i="80"/>
  <c r="H44" i="80"/>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7" i="80"/>
  <c r="Q58" i="80"/>
  <c r="Q59" i="80"/>
  <c r="Q60" i="80"/>
  <c r="Q61" i="80"/>
  <c r="Q63" i="80"/>
  <c r="Q64" i="80"/>
  <c r="Q66"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D46" i="80"/>
  <c r="D50" i="80"/>
  <c r="D54" i="80"/>
  <c r="D58" i="80"/>
  <c r="E58" i="80" s="1"/>
  <c r="D62" i="80"/>
  <c r="E42"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46" i="84" l="1"/>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I16" i="73"/>
  <c r="I15" i="73"/>
  <c r="I17" i="73"/>
  <c r="I19" i="73"/>
  <c r="I18" i="73"/>
  <c r="I14" i="73"/>
  <c r="B17" i="105" l="1"/>
  <c r="B10" i="103"/>
  <c r="C17" i="105" s="1"/>
  <c r="J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<sst xmlns="http://schemas.openxmlformats.org/spreadsheetml/2006/main" count="1095" uniqueCount="439">
  <si>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</si>
  <si>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</si>
  <si>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</si>
  <si>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</si>
  <si>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</si>
  <si>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</si>
  <si>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</si>
  <si>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</si>
  <si>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</si>
  <si>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</si>
  <si>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</si>
  <si>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</si>
  <si>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</si>
  <si>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</si>
  <si>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</si>
  <si>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</si>
  <si>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</si>
  <si>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</si>
  <si>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</si>
  <si>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</si>
  <si>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</si>
  <si>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</si>
  <si>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</si>
  <si>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</si>
  <si>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</si>
  <si>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</si>
  <si>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</si>
  <si>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</si>
  <si>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</si>
  <si>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</si>
  <si>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</si>
  <si>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</si>
  <si>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</si>
  <si>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</si>
  <si>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</si>
  <si>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</si>
  <si>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</si>
  <si>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</si>
  <si>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</si>
  <si>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</si>
  <si>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</si>
  <si>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</si>
  <si>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</si>
  <si>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</si>
  <si>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</si>
  <si>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</si>
  <si>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</si>
  <si>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</si>
  <si>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</si>
  <si>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</si>
  <si>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</si>
  <si>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</si>
  <si>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</si>
  <si>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</si>
  <si>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</si>
  <si>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</si>
  <si>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</si>
  <si>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</si>
  <si>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</si>
  <si>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</si>
  <si>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</si>
  <si>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</si>
  <si>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</si>
  <si>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</si>
  <si>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</si>
  <si>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</si>
  <si>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</si>
  <si>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</si>
  <si>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</si>
  <si>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</si>
  <si>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</si>
  <si>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</si>
  <si>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</si>
  <si>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</si>
  <si>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</si>
  <si>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</si>
  <si>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</si>
  <si>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</si>
  <si>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</si>
  <si>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</si>
  <si>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</si>
  <si>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</si>
  <si>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</si>
  <si>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</si>
  <si>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</si>
  <si>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</si>
  <si>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</si>
  <si>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</si>
  <si>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</si>
  <si>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</si>
  <si>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</si>
  <si>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</si>
  <si>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</si>
  <si>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</si>
  <si>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</si>
  <si>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</si>
  <si>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</si>
  <si>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</si>
  <si>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</si>
  <si>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</si>
  <si>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</si>
  <si>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</si>
  <si>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</si>
  <si>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</si>
  <si>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</si>
  <si>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</si>
  <si>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</si>
  <si>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</si>
  <si>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</si>
  <si>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</si>
  <si>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</si>
  <si>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</si>
  <si>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</si>
  <si>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</si>
  <si>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</si>
  <si>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</si>
  <si>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</si>
  <si>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</si>
  <si>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</si>
  <si>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</si>
  <si>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</si>
  <si>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</si>
  <si>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</si>
  <si>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</si>
  <si>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</si>
  <si>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</si>
  <si>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</si>
  <si>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</si>
  <si>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</si>
  <si>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</si>
  <si>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</si>
  <si>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</si>
  <si>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</si>
  <si>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</si>
  <si>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</si>
  <si>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</si>
  <si>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</si>
  <si>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</si>
  <si>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</si>
  <si>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</si>
  <si>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</si>
  <si>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</si>
  <si>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</si>
  <si>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</si>
  <si>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</si>
  <si>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</si>
  <si>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</si>
  <si>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</si>
  <si>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</si>
  <si>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</si>
  <si>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</si>
  <si>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</si>
  <si>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</si>
  <si>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</si>
  <si>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</si>
  <si>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</si>
  <si>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</si>
  <si>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</si>
  <si>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</si>
  <si>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</si>
  <si>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</si>
  <si>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</si>
  <si>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</si>
  <si>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</si>
  <si>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</si>
  <si>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</si>
  <si>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</si>
  <si>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</si>
  <si>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</si>
  <si>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</si>
  <si>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</si>
  <si>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</si>
  <si>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</si>
  <si>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</si>
  <si>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</si>
  <si>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</si>
  <si>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</si>
  <si>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</si>
  <si>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</si>
  <si>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</si>
  <si>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</si>
  <si>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</si>
  <si>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</si>
  <si>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</si>
  <si>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</si>
  <si>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</si>
  <si>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</si>
  <si>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</si>
  <si>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</si>
  <si>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</si>
  <si>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</si>
  <si>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</si>
  <si>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</si>
  <si>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</si>
  <si>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</si>
  <si>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</si>
  <si>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</si>
  <si>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</si>
  <si>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</si>
  <si>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</si>
  <si>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</si>
  <si>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</si>
  <si>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</si>
  <si>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</si>
  <si>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</si>
  <si>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</si>
  <si>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</si>
  <si>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</si>
  <si>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</si>
  <si>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</si>
  <si>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</si>
  <si>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</si>
  <si>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</si>
  <si>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</si>
  <si>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</si>
  <si>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</si>
  <si>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</si>
  <si>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</si>
  <si>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</si>
  <si>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</si>
  <si>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</si>
  <si>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</si>
  <si>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</si>
  <si>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</si>
  <si>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</si>
  <si>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</si>
  <si>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</si>
  <si>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</si>
  <si>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</si>
  <si>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</si>
  <si>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</si>
  <si>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</si>
  <si>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</si>
  <si>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</si>
  <si>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</si>
  <si>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</si>
  <si>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</si>
  <si>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</si>
  <si>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</si>
  <si>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</si>
  <si>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</si>
  <si>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</si>
  <si>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</si>
  <si>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</si>
  <si>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</si>
  <si>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</si>
  <si>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</si>
  <si>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</si>
  <si>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</si>
  <si>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</si>
  <si>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</si>
  <si>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</si>
  <si>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</si>
  <si>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</si>
  <si>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</si>
  <si>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</si>
  <si>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</si>
  <si>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</si>
  <si>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</si>
  <si>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</si>
  <si>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</si>
  <si>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</si>
  <si>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</si>
  <si>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</si>
  <si>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</si>
  <si>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</si>
  <si>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</si>
  <si>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</si>
  <si>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</si>
  <si>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</si>
  <si>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</si>
  <si>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</si>
  <si>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</si>
  <si>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</si>
  <si>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</si>
  <si>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</si>
  <si>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</si>
  <si>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</si>
  <si>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</si>
  <si>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</si>
  <si>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</si>
  <si>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</si>
  <si>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</si>
  <si>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</si>
  <si>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</si>
  <si>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</si>
  <si>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</si>
  <si>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</si>
  <si>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</si>
  <si>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</si>
  <si>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</si>
  <si>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</si>
  <si>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</si>
  <si>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</si>
  <si>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</si>
  <si>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</si>
  <si>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</si>
  <si>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</si>
  <si>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</si>
  <si>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</si>
  <si>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</si>
  <si>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</si>
  <si>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</si>
  <si>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</si>
  <si>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</si>
  <si>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</si>
  <si>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</si>
  <si>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</si>
  <si>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</si>
  <si>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</si>
  <si>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</si>
  <si>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</si>
  <si>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</si>
  <si>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</si>
  <si>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</si>
  <si>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</si>
  <si>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</si>
  <si>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</si>
  <si>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</si>
  <si>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</si>
  <si>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</si>
  <si>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</si>
  <si>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</si>
  <si>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</si>
  <si>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</si>
  <si>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</si>
  <si>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</si>
  <si>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</si>
  <si>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</si>
  <si>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</si>
  <si>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</si>
  <si>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</si>
  <si>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</si>
  <si>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</si>
  <si>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</si>
  <si>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</si>
  <si>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</si>
  <si>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</si>
  <si>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</si>
  <si>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</si>
  <si>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</si>
  <si>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</si>
  <si>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</si>
  <si>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</si>
  <si>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</si>
  <si>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</si>
  <si>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</si>
  <si>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</si>
  <si>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</si>
  <si>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</si>
  <si>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</si>
  <si>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</si>
  <si>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</si>
  <si>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</si>
  <si>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</si>
  <si>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</si>
  <si>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</si>
  <si>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</si>
  <si>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</si>
  <si>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</si>
  <si>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</si>
  <si>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</si>
  <si>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</si>
  <si>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</si>
  <si>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</si>
  <si>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</si>
  <si>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</si>
  <si>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</si>
  <si>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</si>
  <si>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</si>
  <si>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</si>
  <si>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</si>
  <si>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</si>
  <si>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</si>
  <si>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</si>
  <si>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</si>
  <si>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</si>
  <si>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</si>
  <si>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</si>
  <si>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</si>
  <si>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</si>
  <si>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</si>
  <si>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</si>
  <si>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</si>
  <si>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</si>
  <si>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</si>
  <si>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</si>
  <si>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</si>
  <si>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</si>
  <si>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</si>
  <si>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</si>
  <si>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</si>
  <si>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</si>
  <si>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</si>
  <si>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</si>
  <si>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</si>
  <si>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</si>
  <si>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</si>
  <si>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</si>
  <si>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</si>
  <si>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</si>
  <si>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</si>
  <si>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</si>
  <si>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</si>
  <si>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</si>
  <si>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</si>
  <si>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</si>
  <si>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</si>
  <si>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</si>
  <si>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</si>
  <si>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</si>
  <si>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</si>
  <si>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</si>
  <si>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</si>
  <si>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</si>
  <si>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</si>
  <si>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</si>
  <si>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</si>
  <si>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</si>
  <si>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</si>
  <si>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</si>
  <si>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</si>
  <si>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</si>
  <si>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</si>
  <si>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</si>
  <si>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</si>
  <si>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</si>
  <si>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</si>
  <si>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</si>
  <si>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</si>
  <si>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</si>
  <si>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</si>
  <si>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</si>
  <si>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</si>
  <si>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平成29年</t>
    <rPh sb="0" eb="2">
      <t>ヘイセイ</t>
    </rPh>
    <phoneticPr fontId="7"/>
  </si>
  <si>
    <t>平成25年～平成29年の収入金額で算出しています。</t>
    <phoneticPr fontId="7"/>
  </si>
  <si>
    <r>
      <t xml:space="preserve">保険料
</t>
    </r>
    <r>
      <rPr>
        <sz val="11"/>
        <rFont val="Meiryo UI"/>
        <family val="3"/>
        <charset val="128"/>
      </rPr>
      <t>(1)*0.8
*0.9                                         *0.02159         /2</t>
    </r>
    <rPh sb="0" eb="2">
      <t>ホケン</t>
    </rPh>
    <rPh sb="2" eb="3">
      <t>リョウ</t>
    </rPh>
    <phoneticPr fontId="7"/>
  </si>
  <si>
    <r>
      <t xml:space="preserve">保険料
</t>
    </r>
    <r>
      <rPr>
        <sz val="11"/>
        <rFont val="Meiryo UI"/>
        <family val="3"/>
        <charset val="128"/>
      </rPr>
      <t>(1)*0.8
*0.9　　　　　　　*0.02159　　　　　　　　　/2</t>
    </r>
    <rPh sb="0" eb="2">
      <t>ホケン</t>
    </rPh>
    <rPh sb="2" eb="3">
      <t>リョウ</t>
    </rPh>
    <phoneticPr fontId="7"/>
  </si>
  <si>
    <t>Copyright © 2018 全国農業共済組合連合会 All rights reserved.</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</si>
</sst>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5">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4" fillId="0" borderId="22"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17" sqref="B17"/>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296</v>
      </c>
    </row>
    <row r="6" spans="2:2" ht="14.25" customHeight="1"/>
    <row r="7" spans="2:2">
      <c r="B7" s="76" t="s">
        <v>297</v>
      </c>
    </row>
    <row r="8" spans="2:2">
      <c r="B8" s="76" t="s">
        <v>298</v>
      </c>
    </row>
    <row r="9" spans="2:2">
      <c r="B9" s="76" t="s">
        <v>299</v>
      </c>
    </row>
    <row r="10" spans="2:2" ht="14.25" customHeight="1">
      <c r="B10" s="76" t="s">
        <v>432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438</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7" t="s">
        <v>195</v>
      </c>
      <c r="D7" s="377" t="s">
        <v>173</v>
      </c>
      <c r="E7" s="375" t="s">
        <v>196</v>
      </c>
      <c r="F7" s="376"/>
      <c r="G7" s="364" t="s">
        <v>199</v>
      </c>
    </row>
    <row r="8" spans="1:10" s="88" customFormat="1" ht="15.75">
      <c r="A8" s="87"/>
      <c r="B8" s="197"/>
      <c r="C8" s="378"/>
      <c r="D8" s="378"/>
      <c r="E8" s="198" t="s">
        <v>54</v>
      </c>
      <c r="F8" s="199"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397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7" t="s">
        <v>195</v>
      </c>
      <c r="D7" s="377" t="s">
        <v>173</v>
      </c>
      <c r="E7" s="375" t="s">
        <v>196</v>
      </c>
      <c r="F7" s="376"/>
      <c r="G7" s="364" t="s">
        <v>199</v>
      </c>
    </row>
    <row r="8" spans="1:10" s="88" customFormat="1" ht="15.75">
      <c r="A8" s="87"/>
      <c r="B8" s="197"/>
      <c r="C8" s="378"/>
      <c r="D8" s="378"/>
      <c r="E8" s="198" t="s">
        <v>54</v>
      </c>
      <c r="F8" s="199"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397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342</v>
      </c>
      <c r="C4" s="83"/>
      <c r="G4" s="83"/>
    </row>
    <row r="5" spans="1:8" ht="15.75" customHeight="1">
      <c r="A5" s="82"/>
      <c r="B5" s="77" t="s">
        <v>341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7" t="s">
        <v>195</v>
      </c>
      <c r="D7" s="377" t="s">
        <v>173</v>
      </c>
      <c r="E7" s="375" t="s">
        <v>196</v>
      </c>
      <c r="F7" s="376"/>
      <c r="G7" s="364" t="s">
        <v>197</v>
      </c>
    </row>
    <row r="8" spans="1:8" s="88" customFormat="1" ht="15.75">
      <c r="A8" s="87"/>
      <c r="B8" s="197"/>
      <c r="C8" s="378"/>
      <c r="D8" s="378"/>
      <c r="E8" s="250" t="s">
        <v>54</v>
      </c>
      <c r="F8" s="249" t="s">
        <v>55</v>
      </c>
      <c r="G8" s="365"/>
    </row>
    <row r="9" spans="1:8" s="88" customFormat="1" ht="15" customHeight="1">
      <c r="A9" s="87"/>
      <c r="B9" s="366" t="s">
        <v>273</v>
      </c>
      <c r="C9" s="369" t="s">
        <v>37</v>
      </c>
      <c r="D9" s="370"/>
      <c r="E9" s="370"/>
      <c r="F9" s="370"/>
      <c r="G9" s="371"/>
    </row>
    <row r="10" spans="1:8" s="88" customFormat="1" ht="15" customHeight="1">
      <c r="A10" s="87"/>
      <c r="B10" s="367"/>
      <c r="C10" s="372"/>
      <c r="D10" s="373"/>
      <c r="E10" s="373"/>
      <c r="F10" s="373"/>
      <c r="G10" s="374"/>
    </row>
    <row r="11" spans="1:8" s="91" customFormat="1" ht="30" customHeight="1" thickBot="1">
      <c r="A11" s="89"/>
      <c r="B11" s="368"/>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343</v>
      </c>
      <c r="C4" s="83"/>
      <c r="D4" s="82"/>
      <c r="E4" s="83"/>
    </row>
    <row r="5" spans="1:8" ht="15.75" customHeight="1">
      <c r="A5" s="82"/>
      <c r="B5" s="77" t="s">
        <v>388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53</v>
      </c>
      <c r="C7" s="386" t="s">
        <v>59</v>
      </c>
      <c r="D7" s="386" t="s">
        <v>60</v>
      </c>
      <c r="E7" s="386" t="s">
        <v>61</v>
      </c>
      <c r="F7" s="386" t="s">
        <v>62</v>
      </c>
      <c r="G7" s="381" t="s">
        <v>198</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342</v>
      </c>
      <c r="C4" s="83"/>
      <c r="G4" s="83"/>
    </row>
    <row r="5" spans="1:8" ht="15.75" customHeight="1">
      <c r="A5" s="82"/>
      <c r="B5" s="77" t="s">
        <v>341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7" t="s">
        <v>195</v>
      </c>
      <c r="D7" s="377" t="s">
        <v>173</v>
      </c>
      <c r="E7" s="375" t="s">
        <v>196</v>
      </c>
      <c r="F7" s="376"/>
      <c r="G7" s="364" t="s">
        <v>197</v>
      </c>
    </row>
    <row r="8" spans="1:8" s="201" customFormat="1" ht="15.75">
      <c r="A8" s="200"/>
      <c r="B8" s="197"/>
      <c r="C8" s="378"/>
      <c r="D8" s="378"/>
      <c r="E8" s="250" t="s">
        <v>54</v>
      </c>
      <c r="F8" s="249" t="s">
        <v>55</v>
      </c>
      <c r="G8" s="365"/>
    </row>
    <row r="9" spans="1:8" s="201" customFormat="1" ht="15" customHeight="1">
      <c r="A9" s="200"/>
      <c r="B9" s="366" t="s">
        <v>273</v>
      </c>
      <c r="C9" s="369" t="s">
        <v>37</v>
      </c>
      <c r="D9" s="370"/>
      <c r="E9" s="370"/>
      <c r="F9" s="370"/>
      <c r="G9" s="371"/>
    </row>
    <row r="10" spans="1:8" s="201" customFormat="1" ht="15" customHeight="1">
      <c r="A10" s="200"/>
      <c r="B10" s="367"/>
      <c r="C10" s="372"/>
      <c r="D10" s="373"/>
      <c r="E10" s="373"/>
      <c r="F10" s="373"/>
      <c r="G10" s="374"/>
    </row>
    <row r="11" spans="1:8" s="91" customFormat="1" ht="30" customHeight="1" thickBot="1">
      <c r="A11" s="89"/>
      <c r="B11" s="368"/>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343</v>
      </c>
      <c r="C4" s="83"/>
      <c r="D4" s="82"/>
      <c r="E4" s="83"/>
    </row>
    <row r="5" spans="1:8" ht="15.75" customHeight="1">
      <c r="A5" s="82"/>
      <c r="B5" s="77" t="s">
        <v>388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9" t="s">
        <v>53</v>
      </c>
      <c r="C7" s="386" t="s">
        <v>59</v>
      </c>
      <c r="D7" s="386" t="s">
        <v>60</v>
      </c>
      <c r="E7" s="386" t="s">
        <v>61</v>
      </c>
      <c r="F7" s="386" t="s">
        <v>62</v>
      </c>
      <c r="G7" s="381" t="s">
        <v>198</v>
      </c>
    </row>
    <row r="8" spans="1:8" s="201" customFormat="1" ht="15" customHeight="1">
      <c r="A8" s="200"/>
      <c r="B8" s="380"/>
      <c r="C8" s="387"/>
      <c r="D8" s="387"/>
      <c r="E8" s="388"/>
      <c r="F8" s="387"/>
      <c r="G8" s="382"/>
    </row>
    <row r="9" spans="1:8" s="201" customFormat="1" ht="15" customHeight="1">
      <c r="A9" s="200"/>
      <c r="B9" s="366" t="s">
        <v>175</v>
      </c>
      <c r="C9" s="383" t="s">
        <v>37</v>
      </c>
      <c r="D9" s="384"/>
      <c r="E9" s="384"/>
      <c r="F9" s="384"/>
      <c r="G9" s="385"/>
    </row>
    <row r="10" spans="1:8" s="91" customFormat="1" ht="30" customHeight="1" thickBot="1">
      <c r="A10" s="89"/>
      <c r="B10" s="368"/>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393</v>
      </c>
      <c r="E8" s="96" t="s">
        <v>67</v>
      </c>
      <c r="G8" s="2"/>
    </row>
    <row r="9" spans="2:7" ht="34.5" customHeight="1" thickBot="1">
      <c r="B9" s="391" t="s">
        <v>68</v>
      </c>
      <c r="C9" s="97" t="s">
        <v>26</v>
      </c>
      <c r="D9" s="109"/>
      <c r="E9" s="109"/>
      <c r="G9" s="2"/>
    </row>
    <row r="10" spans="2:7" ht="34.5" customHeight="1" thickBot="1">
      <c r="B10" s="392"/>
      <c r="C10" s="97" t="s">
        <v>27</v>
      </c>
      <c r="D10" s="109"/>
      <c r="E10" s="109"/>
      <c r="G10" s="2"/>
    </row>
    <row r="11" spans="2:7" ht="34.5" customHeight="1" thickBot="1">
      <c r="B11" s="393"/>
      <c r="C11" s="98" t="s">
        <v>69</v>
      </c>
      <c r="D11" s="109"/>
      <c r="E11" s="109"/>
      <c r="G11" s="2"/>
    </row>
    <row r="12" spans="2:7" ht="34.5" customHeight="1" thickBot="1">
      <c r="B12" s="389" t="s">
        <v>70</v>
      </c>
      <c r="C12" s="390"/>
      <c r="D12" s="109"/>
      <c r="E12" s="109"/>
      <c r="G12" s="2"/>
    </row>
    <row r="13" spans="2:7" ht="34.5" customHeight="1" thickBot="1">
      <c r="B13" s="391" t="s">
        <v>71</v>
      </c>
      <c r="C13" s="98" t="s">
        <v>72</v>
      </c>
      <c r="D13" s="109"/>
      <c r="E13" s="109"/>
      <c r="G13" s="2"/>
    </row>
    <row r="14" spans="2:7" ht="34.5" customHeight="1" thickBot="1">
      <c r="B14" s="392"/>
      <c r="C14" s="98" t="s">
        <v>73</v>
      </c>
      <c r="D14" s="109"/>
      <c r="E14" s="109"/>
      <c r="G14" s="2"/>
    </row>
    <row r="15" spans="2:7" ht="34.5" customHeight="1" thickBot="1">
      <c r="B15" s="392"/>
      <c r="C15" s="98" t="s">
        <v>74</v>
      </c>
      <c r="D15" s="109"/>
      <c r="E15" s="109"/>
      <c r="G15" s="2"/>
    </row>
    <row r="16" spans="2:7" ht="34.5" customHeight="1" thickBot="1">
      <c r="B16" s="393"/>
      <c r="C16" s="98" t="s">
        <v>75</v>
      </c>
      <c r="D16" s="109"/>
      <c r="E16" s="109"/>
      <c r="G16" s="2"/>
    </row>
    <row r="17" spans="2:7" ht="7.5" customHeight="1">
      <c r="B17" s="2"/>
      <c r="C17" s="2"/>
      <c r="D17" s="2"/>
      <c r="E17" s="2"/>
      <c r="F17" s="2"/>
      <c r="G17" s="2"/>
    </row>
    <row r="18" spans="2:7">
      <c r="B18" s="354" t="s">
        <v>394</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election activeCell="A2" sqref="A2"/>
    </sheetView>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301</v>
      </c>
    </row>
    <row r="3" spans="2:3" ht="21">
      <c r="B3" s="358" t="s">
        <v>300</v>
      </c>
      <c r="C3" s="75"/>
    </row>
    <row r="4" spans="2:3" ht="78" customHeight="1">
      <c r="B4" s="348" t="s">
        <v>410</v>
      </c>
      <c r="C4" s="75"/>
    </row>
    <row r="5" spans="2:3" ht="9.75" customHeight="1">
      <c r="B5" s="75"/>
      <c r="C5" s="75"/>
    </row>
    <row r="6" spans="2:3" ht="21">
      <c r="B6" s="359" t="s">
        <v>347</v>
      </c>
      <c r="C6" s="75"/>
    </row>
    <row r="7" spans="2:3" ht="141" customHeight="1">
      <c r="B7" s="349" t="s">
        <v>411</v>
      </c>
      <c r="C7" s="75"/>
    </row>
    <row r="8" spans="2:3" ht="9" customHeight="1">
      <c r="B8" s="75"/>
      <c r="C8" s="75"/>
    </row>
    <row r="9" spans="2:3" ht="21">
      <c r="B9" s="359" t="s">
        <v>41</v>
      </c>
      <c r="C9" s="75"/>
    </row>
    <row r="10" spans="2:3" ht="247.5" customHeight="1">
      <c r="B10" s="349" t="s">
        <v>433</v>
      </c>
      <c r="C10" s="75"/>
    </row>
    <row r="11" spans="2:3" ht="3.75" customHeight="1">
      <c r="B11" s="75"/>
      <c r="C11" s="75"/>
    </row>
    <row r="12" spans="2:3">
      <c r="B12" s="346" t="s">
        <v>398</v>
      </c>
    </row>
    <row r="13" spans="2:3" ht="37.5" customHeight="1">
      <c r="B13" s="350" t="s">
        <v>399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・保険料等は、収入保険が302,724円となりました。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・保険金等は、収入保険が8,100,000円となりました。</v>
      </c>
      <c r="C6" s="31"/>
      <c r="D6" s="31"/>
      <c r="E6" s="31"/>
      <c r="F6" s="31"/>
      <c r="G6" s="31"/>
      <c r="H6" s="31"/>
      <c r="I6" s="31"/>
      <c r="J6" s="31"/>
      <c r="K6" s="31"/>
      <c r="L6" s="32"/>
    </row>
    <row r="7" spans="2:13" ht="6" customHeight="1">
      <c r="B7" s="24"/>
    </row>
    <row r="8" spans="2:13">
      <c r="B8" s="23" t="s">
        <v>5</v>
      </c>
    </row>
    <row r="10" spans="2:13">
      <c r="B10" s="254" t="s">
        <v>330</v>
      </c>
    </row>
    <row r="11" spans="2:13">
      <c r="B11" s="2" t="s">
        <v>331</v>
      </c>
    </row>
    <row r="12" spans="2:13" ht="4.5" customHeight="1"/>
    <row r="13" spans="2:13">
      <c r="B13" s="67" t="s">
        <v>36</v>
      </c>
      <c r="C13" s="67"/>
      <c r="D13" s="99"/>
      <c r="E13" s="99"/>
      <c r="L13" s="66" t="s">
        <v>35</v>
      </c>
      <c r="M13" s="66"/>
    </row>
    <row r="14" spans="2:13">
      <c r="B14" s="398" t="s">
        <v>328</v>
      </c>
      <c r="C14" s="398"/>
      <c r="D14" s="398"/>
      <c r="E14" s="398"/>
      <c r="G14" s="394" t="s">
        <v>34</v>
      </c>
      <c r="H14" s="395"/>
      <c r="I14" s="395"/>
      <c r="J14" s="396"/>
      <c r="L14" s="256" t="s">
        <v>7</v>
      </c>
    </row>
    <row r="15" spans="2:13" ht="102.75" customHeight="1">
      <c r="B15" s="202" t="s">
        <v>165</v>
      </c>
      <c r="C15" s="202" t="s">
        <v>436</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'パターン2-1'!B26</f>
        <v>10000000</v>
      </c>
      <c r="C17" s="33">
        <f>ROUNDUP(B17*0.8*0.9*0.02159/2,0)</f>
        <v>77724</v>
      </c>
      <c r="D17" s="35">
        <f>B17*0.1*0.9/4</f>
        <v>225000</v>
      </c>
      <c r="E17" s="37">
        <f>C17+D17</f>
        <v>302724</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7" t="s">
        <v>329</v>
      </c>
      <c r="C20" s="397"/>
      <c r="D20" s="397"/>
      <c r="E20" s="397"/>
      <c r="G20" s="394" t="s">
        <v>34</v>
      </c>
      <c r="H20" s="395"/>
      <c r="I20" s="395"/>
      <c r="J20" s="396"/>
      <c r="L20" s="256" t="s">
        <v>7</v>
      </c>
    </row>
    <row r="21" spans="2:13" ht="102.75" customHeight="1">
      <c r="B21" s="203" t="str">
        <f>"過去の"&amp;CHAR(10)&amp;"収入金額"&amp;CHAR(10)&amp;"("&amp;'パターン2-1'!$B$31&amp;")"</f>
        <v>過去の
収入金額
(平成28年)</v>
      </c>
      <c r="C21" s="203" t="s">
        <v>172</v>
      </c>
      <c r="D21" s="203" t="s">
        <v>186</v>
      </c>
      <c r="E21" s="203" t="s">
        <v>367</v>
      </c>
      <c r="F21" s="59"/>
      <c r="G21" s="203" t="s">
        <v>80</v>
      </c>
      <c r="H21" s="203" t="s">
        <v>70</v>
      </c>
      <c r="I21" s="203" t="s">
        <v>38</v>
      </c>
      <c r="J21" s="203" t="s">
        <v>376</v>
      </c>
      <c r="K21" s="59"/>
      <c r="L21" s="203" t="s">
        <v>379</v>
      </c>
    </row>
    <row r="22" spans="2:13" s="25" customFormat="1" ht="16.5" thickBot="1">
      <c r="B22" s="34" t="s">
        <v>360</v>
      </c>
      <c r="C22" s="34" t="s">
        <v>40</v>
      </c>
      <c r="D22" s="34" t="s">
        <v>363</v>
      </c>
      <c r="E22" s="36" t="s">
        <v>365</v>
      </c>
      <c r="G22" s="34" t="s">
        <v>368</v>
      </c>
      <c r="H22" s="34" t="s">
        <v>370</v>
      </c>
      <c r="I22" s="34" t="s">
        <v>372</v>
      </c>
      <c r="J22" s="36" t="s">
        <v>374</v>
      </c>
      <c r="L22" s="36" t="s">
        <v>377</v>
      </c>
    </row>
    <row r="23" spans="2:13" s="26" customFormat="1" ht="24" customHeight="1" thickBot="1">
      <c r="B23" s="33">
        <f>'パターン2-1'!B35</f>
        <v>0</v>
      </c>
      <c r="C23" s="33">
        <f>'パターン2-1'!C35</f>
        <v>7200000</v>
      </c>
      <c r="D23" s="35">
        <f>'パターン2-1'!D35</f>
        <v>900000</v>
      </c>
      <c r="E23" s="37">
        <f>'パターン2-1'!E35</f>
        <v>8100000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349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334</v>
      </c>
      <c r="G5" s="5"/>
      <c r="H5" s="5"/>
    </row>
    <row r="6" spans="1:8" ht="15.75" customHeight="1">
      <c r="A6" s="10"/>
      <c r="B6" s="7" t="s">
        <v>333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332</v>
      </c>
      <c r="C18" s="19"/>
      <c r="D18" s="19"/>
      <c r="E18" s="19"/>
      <c r="F18" s="19"/>
      <c r="G18" s="7"/>
      <c r="H18" s="7"/>
      <c r="I18" s="14"/>
      <c r="J18" s="14"/>
      <c r="K18" s="14"/>
      <c r="L18" s="14"/>
      <c r="M18" s="14"/>
      <c r="N18" s="14"/>
      <c r="O18" s="14"/>
      <c r="P18" s="14"/>
      <c r="Q18" s="14"/>
      <c r="R18" s="14"/>
      <c r="S18" s="14"/>
    </row>
    <row r="19" spans="1:19" s="6" customFormat="1" ht="15.75">
      <c r="A19" s="13"/>
      <c r="B19" s="76" t="s">
        <v>344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F17" sqref="F17"/>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346</v>
      </c>
      <c r="C2" s="5"/>
      <c r="D2" s="5"/>
    </row>
    <row r="3" spans="1:10" ht="15.75" customHeight="1">
      <c r="B3" s="8"/>
      <c r="C3" s="8"/>
      <c r="D3" s="22"/>
    </row>
    <row r="4" spans="1:10" ht="15.75" customHeight="1">
      <c r="B4" s="257" t="s">
        <v>335</v>
      </c>
      <c r="C4" s="8"/>
      <c r="D4" s="22"/>
    </row>
    <row r="5" spans="1:10" ht="15.75" customHeight="1">
      <c r="B5" s="5" t="s">
        <v>418</v>
      </c>
      <c r="C5" s="8"/>
      <c r="D5" s="22"/>
    </row>
    <row r="6" spans="1:10" ht="15.75" customHeight="1">
      <c r="B6" s="5" t="s">
        <v>419</v>
      </c>
      <c r="C6" s="8"/>
      <c r="D6" s="22"/>
    </row>
    <row r="7" spans="1:10" ht="15.75" customHeight="1">
      <c r="B7" s="5" t="s">
        <v>420</v>
      </c>
      <c r="C7" s="8"/>
      <c r="D7" s="22"/>
    </row>
    <row r="8" spans="1:10" ht="15.75" customHeight="1">
      <c r="B8" s="5" t="s">
        <v>421</v>
      </c>
      <c r="C8" s="8"/>
      <c r="D8" s="22"/>
    </row>
    <row r="9" spans="1:10" ht="16.5" thickBot="1">
      <c r="A9" s="10"/>
      <c r="B9" s="10"/>
      <c r="C9" s="154"/>
      <c r="D9" s="154"/>
      <c r="E9" s="6"/>
      <c r="F9" s="154"/>
      <c r="G9" s="6"/>
      <c r="H9" s="154"/>
      <c r="I9" s="154"/>
      <c r="J9" s="155"/>
    </row>
    <row r="10" spans="1:10" s="12" customFormat="1" ht="20.100000000000001" customHeight="1">
      <c r="A10" s="11"/>
      <c r="B10" s="399" t="s">
        <v>0</v>
      </c>
      <c r="C10" s="407" t="s">
        <v>1</v>
      </c>
      <c r="D10" s="408"/>
      <c r="E10" s="404"/>
      <c r="F10" s="407" t="s">
        <v>279</v>
      </c>
      <c r="G10" s="404"/>
      <c r="H10" s="404" t="s">
        <v>176</v>
      </c>
      <c r="I10" s="405"/>
      <c r="J10" s="406"/>
    </row>
    <row r="11" spans="1:10" s="12" customFormat="1" ht="47.25">
      <c r="A11" s="11"/>
      <c r="B11" s="400"/>
      <c r="C11" s="204" t="s">
        <v>180</v>
      </c>
      <c r="D11" s="204" t="s">
        <v>281</v>
      </c>
      <c r="E11" s="205" t="s">
        <v>2</v>
      </c>
      <c r="F11" s="228" t="s">
        <v>278</v>
      </c>
      <c r="G11" s="228" t="s">
        <v>280</v>
      </c>
      <c r="H11" s="206" t="s">
        <v>177</v>
      </c>
      <c r="I11" s="207" t="s">
        <v>178</v>
      </c>
      <c r="J11" s="208" t="s">
        <v>282</v>
      </c>
    </row>
    <row r="12" spans="1:10" s="12" customFormat="1" ht="32.25" customHeight="1">
      <c r="A12" s="11"/>
      <c r="B12" s="229" t="s">
        <v>277</v>
      </c>
      <c r="C12" s="220" t="s">
        <v>274</v>
      </c>
      <c r="D12" s="220" t="s">
        <v>275</v>
      </c>
      <c r="E12" s="221" t="s">
        <v>216</v>
      </c>
      <c r="F12" s="220" t="s">
        <v>276</v>
      </c>
      <c r="G12" s="225" t="s">
        <v>181</v>
      </c>
      <c r="H12" s="221" t="s">
        <v>336</v>
      </c>
      <c r="I12" s="221" t="s">
        <v>337</v>
      </c>
      <c r="J12" s="223" t="s">
        <v>210</v>
      </c>
    </row>
    <row r="13" spans="1:10" s="12" customFormat="1" ht="20.100000000000001" customHeight="1">
      <c r="A13" s="11"/>
      <c r="B13" s="244"/>
      <c r="C13" s="222" t="s">
        <v>221</v>
      </c>
      <c r="D13" s="222" t="s">
        <v>222</v>
      </c>
      <c r="E13" s="222" t="s">
        <v>223</v>
      </c>
      <c r="F13" s="222" t="s">
        <v>225</v>
      </c>
      <c r="G13" s="226" t="s">
        <v>224</v>
      </c>
      <c r="H13" s="222"/>
      <c r="I13" s="222"/>
      <c r="J13" s="224" t="s">
        <v>224</v>
      </c>
    </row>
    <row r="14" spans="1:10" s="12" customFormat="1" ht="20.100000000000001" customHeight="1">
      <c r="A14" s="11"/>
      <c r="B14" s="409"/>
      <c r="C14" s="401" t="s">
        <v>179</v>
      </c>
      <c r="D14" s="402"/>
      <c r="E14" s="402"/>
      <c r="F14" s="402"/>
      <c r="G14" s="402"/>
      <c r="H14" s="402"/>
      <c r="I14" s="402"/>
      <c r="J14" s="403"/>
    </row>
    <row r="15" spans="1:10" s="55" customFormat="1" ht="30" customHeight="1" thickBot="1">
      <c r="A15" s="53"/>
      <c r="B15" s="410"/>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operator="lessThanOrEqual" allowBlank="1" showInputMessage="1" showErrorMessage="1" sqref="H16:I1015">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I14" sqref="I14"/>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390</v>
      </c>
      <c r="C2" s="2"/>
      <c r="D2" s="2"/>
      <c r="E2" s="2"/>
      <c r="H2" s="2"/>
    </row>
    <row r="3" spans="2:8">
      <c r="B3" s="2"/>
      <c r="C3" s="2"/>
      <c r="D3" s="2"/>
      <c r="E3" s="2"/>
      <c r="H3" s="2"/>
    </row>
    <row r="4" spans="2:8" ht="15.75" customHeight="1">
      <c r="B4" s="254" t="s">
        <v>338</v>
      </c>
      <c r="C4" s="2"/>
      <c r="D4" s="2"/>
      <c r="E4" s="2"/>
      <c r="H4" s="2"/>
    </row>
    <row r="5" spans="2:8" ht="15.75" customHeight="1" thickBot="1">
      <c r="B5" s="2" t="s">
        <v>339</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305</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306</v>
      </c>
      <c r="C12" s="2"/>
      <c r="D12" s="2"/>
      <c r="E12" s="2"/>
      <c r="H12" s="2"/>
    </row>
    <row r="13" spans="2:8" ht="15.75" customHeight="1" thickBot="1">
      <c r="B13" s="2" t="s">
        <v>340</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350</v>
      </c>
      <c r="D2" s="8"/>
      <c r="E2" s="8"/>
      <c r="F2" s="8"/>
      <c r="G2" s="8"/>
      <c r="H2" s="8"/>
      <c r="I2" s="5"/>
      <c r="L2" s="5" t="s">
        <v>345</v>
      </c>
      <c r="M2" s="5"/>
      <c r="N2" s="8"/>
      <c r="O2" s="8"/>
      <c r="P2" s="8"/>
      <c r="Q2" s="8"/>
      <c r="R2" s="8"/>
      <c r="S2" s="8"/>
      <c r="T2" s="5" t="s">
        <v>284</v>
      </c>
    </row>
    <row r="3" spans="1:20" ht="15.75" customHeight="1">
      <c r="B3" s="8"/>
      <c r="D3" s="8"/>
      <c r="E3" s="8"/>
      <c r="F3" s="8"/>
      <c r="G3" s="8"/>
      <c r="H3" s="8"/>
      <c r="I3" s="8"/>
      <c r="L3" s="5" t="s">
        <v>389</v>
      </c>
      <c r="M3" s="8"/>
      <c r="N3" s="8"/>
      <c r="O3" s="8"/>
      <c r="P3" s="8"/>
      <c r="Q3" s="8"/>
      <c r="R3" s="8"/>
      <c r="S3" s="8"/>
      <c r="T3" s="5" t="s">
        <v>285</v>
      </c>
    </row>
    <row r="4" spans="1:20" ht="15.75" customHeight="1">
      <c r="A4" s="9"/>
      <c r="B4" s="257" t="s">
        <v>352</v>
      </c>
      <c r="I4" s="5"/>
      <c r="L4" s="5" t="s">
        <v>226</v>
      </c>
      <c r="M4" s="5"/>
      <c r="P4" s="5"/>
    </row>
    <row r="5" spans="1:20" ht="15.75" customHeight="1">
      <c r="A5" s="9"/>
      <c r="B5" s="10" t="s">
        <v>422</v>
      </c>
      <c r="I5" s="5"/>
      <c r="M5" s="5"/>
      <c r="P5" s="5"/>
    </row>
    <row r="6" spans="1:20" ht="16.5" thickBot="1">
      <c r="A6" s="10"/>
      <c r="B6" s="10" t="s">
        <v>423</v>
      </c>
      <c r="C6" s="172"/>
      <c r="D6" s="10"/>
      <c r="E6" s="10"/>
      <c r="F6" s="10"/>
      <c r="G6" s="10"/>
      <c r="H6" s="10"/>
      <c r="I6" s="8"/>
      <c r="M6" s="10"/>
      <c r="N6" s="10"/>
      <c r="O6" s="10"/>
      <c r="P6" s="10"/>
      <c r="Q6" s="10"/>
      <c r="R6" s="10"/>
      <c r="S6" s="10"/>
    </row>
    <row r="7" spans="1:20" s="12" customFormat="1" ht="30" customHeight="1">
      <c r="A7" s="11"/>
      <c r="B7" s="399" t="s">
        <v>0</v>
      </c>
      <c r="C7" s="415" t="s">
        <v>25</v>
      </c>
      <c r="D7" s="415" t="s">
        <v>283</v>
      </c>
      <c r="E7" s="415" t="s">
        <v>205</v>
      </c>
      <c r="F7" s="415" t="s">
        <v>206</v>
      </c>
      <c r="G7" s="415" t="s">
        <v>353</v>
      </c>
      <c r="H7" s="415" t="s">
        <v>207</v>
      </c>
      <c r="I7" s="420" t="s">
        <v>208</v>
      </c>
      <c r="L7" s="260" t="s">
        <v>228</v>
      </c>
      <c r="M7" s="267"/>
      <c r="N7" s="268"/>
      <c r="O7" s="262" t="s">
        <v>227</v>
      </c>
      <c r="P7" s="268"/>
      <c r="Q7" s="262" t="s">
        <v>227</v>
      </c>
      <c r="R7" s="262" t="s">
        <v>227</v>
      </c>
      <c r="S7" s="269"/>
    </row>
    <row r="8" spans="1:20" s="12" customFormat="1" ht="81" customHeight="1">
      <c r="A8" s="11"/>
      <c r="B8" s="400"/>
      <c r="C8" s="416"/>
      <c r="D8" s="416"/>
      <c r="E8" s="416"/>
      <c r="F8" s="416"/>
      <c r="G8" s="416"/>
      <c r="H8" s="416"/>
      <c r="I8" s="421"/>
      <c r="L8" s="409" t="s">
        <v>183</v>
      </c>
      <c r="M8" s="411" t="s">
        <v>0</v>
      </c>
      <c r="N8" s="416" t="s">
        <v>25</v>
      </c>
      <c r="O8" s="416" t="s">
        <v>217</v>
      </c>
      <c r="P8" s="416" t="s">
        <v>218</v>
      </c>
      <c r="Q8" s="416" t="s">
        <v>220</v>
      </c>
      <c r="R8" s="416" t="s">
        <v>219</v>
      </c>
      <c r="S8" s="421" t="s">
        <v>187</v>
      </c>
    </row>
    <row r="9" spans="1:20" s="12" customFormat="1" ht="19.5" customHeight="1">
      <c r="A9" s="11"/>
      <c r="B9" s="400"/>
      <c r="C9" s="180"/>
      <c r="D9" s="180" t="s">
        <v>29</v>
      </c>
      <c r="E9" s="180" t="s">
        <v>4</v>
      </c>
      <c r="F9" s="180" t="s">
        <v>10</v>
      </c>
      <c r="G9" s="70"/>
      <c r="H9" s="70" t="s">
        <v>4</v>
      </c>
      <c r="I9" s="181" t="s">
        <v>10</v>
      </c>
      <c r="L9" s="409"/>
      <c r="M9" s="411"/>
      <c r="N9" s="416"/>
      <c r="O9" s="416"/>
      <c r="P9" s="416"/>
      <c r="Q9" s="416"/>
      <c r="R9" s="416"/>
      <c r="S9" s="421"/>
    </row>
    <row r="10" spans="1:20" s="12" customFormat="1" ht="20.100000000000001" customHeight="1">
      <c r="A10" s="11"/>
      <c r="B10" s="413"/>
      <c r="C10" s="417" t="s">
        <v>179</v>
      </c>
      <c r="D10" s="418"/>
      <c r="E10" s="418"/>
      <c r="F10" s="418"/>
      <c r="G10" s="418"/>
      <c r="H10" s="418"/>
      <c r="I10" s="419"/>
      <c r="L10" s="409"/>
      <c r="M10" s="411"/>
      <c r="N10" s="416"/>
      <c r="O10" s="416"/>
      <c r="P10" s="416"/>
      <c r="Q10" s="416"/>
      <c r="R10" s="416"/>
      <c r="S10" s="421"/>
    </row>
    <row r="11" spans="1:20" s="55" customFormat="1" ht="30" customHeight="1" thickBot="1">
      <c r="A11" s="53"/>
      <c r="B11" s="414"/>
      <c r="C11" s="173"/>
      <c r="D11" s="65"/>
      <c r="E11" s="136"/>
      <c r="F11" s="210">
        <f>SUM(F12:F111)</f>
        <v>0</v>
      </c>
      <c r="G11" s="136"/>
      <c r="H11" s="136"/>
      <c r="I11" s="211">
        <f>SUM(I12:I111)</f>
        <v>0</v>
      </c>
      <c r="J11" s="54"/>
      <c r="K11" s="54"/>
      <c r="L11" s="410"/>
      <c r="M11" s="412"/>
      <c r="N11" s="242"/>
      <c r="O11" s="241" t="s">
        <v>289</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297</v>
      </c>
      <c r="P12" s="166">
        <v>0.7</v>
      </c>
      <c r="Q12" s="118">
        <v>188</v>
      </c>
      <c r="R12" s="245">
        <v>5.3999999999999999E-2</v>
      </c>
      <c r="S12" s="167">
        <v>0.5</v>
      </c>
    </row>
    <row r="13" spans="1:20" s="6" customFormat="1" ht="32.1" hidden="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185</v>
      </c>
      <c r="M13" s="159" t="s">
        <v>81</v>
      </c>
      <c r="N13" s="168" t="s">
        <v>182</v>
      </c>
      <c r="O13" s="115">
        <v>414</v>
      </c>
      <c r="P13" s="113">
        <v>0.7</v>
      </c>
      <c r="Q13" s="119">
        <v>220</v>
      </c>
      <c r="R13" s="246">
        <v>2.47E-3</v>
      </c>
      <c r="S13" s="169">
        <v>0.5</v>
      </c>
    </row>
    <row r="14" spans="1:20" s="6" customFormat="1" ht="32.1" hidden="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185</v>
      </c>
      <c r="M14" s="159" t="s">
        <v>82</v>
      </c>
      <c r="N14" s="168" t="s">
        <v>182</v>
      </c>
      <c r="O14" s="115">
        <v>414</v>
      </c>
      <c r="P14" s="113">
        <v>0.7</v>
      </c>
      <c r="Q14" s="119">
        <v>220</v>
      </c>
      <c r="R14" s="246">
        <v>0.12001000000000001</v>
      </c>
      <c r="S14" s="169">
        <v>0.5</v>
      </c>
    </row>
    <row r="15" spans="1:20" s="6" customFormat="1" ht="32.1" hidden="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185</v>
      </c>
      <c r="M15" s="159" t="s">
        <v>3</v>
      </c>
      <c r="N15" s="168" t="s">
        <v>182</v>
      </c>
      <c r="O15" s="115">
        <v>289</v>
      </c>
      <c r="P15" s="113">
        <v>0.7</v>
      </c>
      <c r="Q15" s="119">
        <v>106</v>
      </c>
      <c r="R15" s="246">
        <v>2.63E-3</v>
      </c>
      <c r="S15" s="169">
        <v>0.5</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185</v>
      </c>
      <c r="M16" s="159" t="s">
        <v>83</v>
      </c>
      <c r="N16" s="168" t="s">
        <v>182</v>
      </c>
      <c r="O16" s="115">
        <v>270</v>
      </c>
      <c r="P16" s="113">
        <v>0.7</v>
      </c>
      <c r="Q16" s="119">
        <v>103</v>
      </c>
      <c r="R16" s="246">
        <v>2.63E-3</v>
      </c>
      <c r="S16" s="169">
        <v>0.5</v>
      </c>
    </row>
    <row r="17" spans="1:19" s="6" customFormat="1" ht="32.1" hidden="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185</v>
      </c>
      <c r="M17" s="159" t="s">
        <v>84</v>
      </c>
      <c r="N17" s="168" t="s">
        <v>182</v>
      </c>
      <c r="O17" s="115">
        <v>293</v>
      </c>
      <c r="P17" s="113">
        <v>0.7</v>
      </c>
      <c r="Q17" s="119">
        <v>117</v>
      </c>
      <c r="R17" s="246">
        <v>2.63E-3</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185</v>
      </c>
      <c r="M21" s="159" t="s">
        <v>88</v>
      </c>
      <c r="N21" s="168" t="s">
        <v>152</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hidden="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185</v>
      </c>
      <c r="M24" s="159" t="s">
        <v>91</v>
      </c>
      <c r="N24" s="168" t="s">
        <v>152</v>
      </c>
      <c r="O24" s="115"/>
      <c r="P24" s="113">
        <v>0.8</v>
      </c>
      <c r="Q24" s="119"/>
      <c r="R24" s="246">
        <v>0.108</v>
      </c>
      <c r="S24" s="169">
        <v>0.5</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93</v>
      </c>
      <c r="N26" s="168" t="s">
        <v>152</v>
      </c>
      <c r="O26" s="115"/>
      <c r="P26" s="113">
        <v>0.8</v>
      </c>
      <c r="Q26" s="119"/>
      <c r="R26" s="246">
        <v>0.104</v>
      </c>
      <c r="S26" s="169">
        <v>0.5</v>
      </c>
    </row>
    <row r="27" spans="1:19" s="6" customFormat="1" ht="32.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184</v>
      </c>
      <c r="M27" s="159" t="s">
        <v>94</v>
      </c>
      <c r="N27" s="168" t="s">
        <v>152</v>
      </c>
      <c r="O27" s="115">
        <v>5354</v>
      </c>
      <c r="P27" s="113">
        <v>0.8</v>
      </c>
      <c r="Q27" s="363">
        <v>19.3</v>
      </c>
      <c r="R27" s="246">
        <v>6.8000000000000005E-2</v>
      </c>
      <c r="S27" s="169">
        <v>0.55000000000000004</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185</v>
      </c>
      <c r="M29" s="159" t="s">
        <v>96</v>
      </c>
      <c r="N29" s="168" t="s">
        <v>152</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185</v>
      </c>
      <c r="M30" s="159" t="s">
        <v>102</v>
      </c>
      <c r="N30" s="168" t="s">
        <v>152</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185</v>
      </c>
      <c r="M31" s="159" t="s">
        <v>109</v>
      </c>
      <c r="N31" s="168" t="s">
        <v>152</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hidden="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118</v>
      </c>
      <c r="N33" s="168" t="s">
        <v>153</v>
      </c>
      <c r="O33" s="115"/>
      <c r="P33" s="113">
        <v>0.7</v>
      </c>
      <c r="Q33" s="119"/>
      <c r="R33" s="246">
        <v>7.8E-2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185</v>
      </c>
      <c r="M39" s="159" t="s">
        <v>124</v>
      </c>
      <c r="N39" s="168" t="s">
        <v>153</v>
      </c>
      <c r="O39" s="115"/>
      <c r="P39" s="113">
        <v>0.7</v>
      </c>
      <c r="Q39" s="119"/>
      <c r="R39" s="246">
        <v>7.8E-2</v>
      </c>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125</v>
      </c>
      <c r="N40" s="168" t="s">
        <v>153</v>
      </c>
      <c r="O40" s="115"/>
      <c r="P40" s="113">
        <v>0.7</v>
      </c>
      <c r="Q40" s="119"/>
      <c r="R40" s="246">
        <v>7.8E-2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hidden="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185</v>
      </c>
      <c r="M43" s="159" t="s">
        <v>128</v>
      </c>
      <c r="N43" s="168" t="s">
        <v>153</v>
      </c>
      <c r="O43" s="115"/>
      <c r="P43" s="113">
        <v>0.7</v>
      </c>
      <c r="Q43" s="119"/>
      <c r="R43" s="246">
        <v>7.8E-2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185</v>
      </c>
      <c r="M46" s="159" t="s">
        <v>131</v>
      </c>
      <c r="N46" s="168" t="s">
        <v>153</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185</v>
      </c>
      <c r="M48" s="159" t="s">
        <v>133</v>
      </c>
      <c r="N48" s="168" t="s">
        <v>153</v>
      </c>
      <c r="O48" s="115"/>
      <c r="P48" s="113">
        <v>0.7</v>
      </c>
      <c r="Q48" s="119"/>
      <c r="R48" s="246">
        <v>7.8E-2</v>
      </c>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134</v>
      </c>
      <c r="N49" s="168" t="s">
        <v>153</v>
      </c>
      <c r="O49" s="115"/>
      <c r="P49" s="113">
        <v>0.7</v>
      </c>
      <c r="Q49" s="119"/>
      <c r="R49" s="246">
        <v>7.8E-2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185</v>
      </c>
      <c r="M59" s="159" t="s">
        <v>144</v>
      </c>
      <c r="N59" s="168" t="s">
        <v>153</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185</v>
      </c>
      <c r="M62" s="159" t="s">
        <v>147</v>
      </c>
      <c r="N62" s="168" t="s">
        <v>153</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hidden="1" customHeight="1">
      <c r="A66" s="13"/>
      <c r="B66" s="313">
        <f t="shared" si="3"/>
        <v>0</v>
      </c>
      <c r="C66" s="314">
        <f t="shared" si="4"/>
        <v>0</v>
      </c>
      <c r="D66" s="315"/>
      <c r="E66" s="316">
        <f t="shared" si="6"/>
        <v>0</v>
      </c>
      <c r="F66" s="317">
        <f t="shared" si="7"/>
        <v>0</v>
      </c>
      <c r="G66" s="305">
        <v>0</v>
      </c>
      <c r="H66" s="318">
        <f t="shared" si="5"/>
        <v>0</v>
      </c>
      <c r="I66" s="319">
        <f t="shared" si="8"/>
        <v>0</v>
      </c>
      <c r="L66" s="158" t="s">
        <v>185</v>
      </c>
      <c r="M66" s="159"/>
      <c r="N66" s="168"/>
      <c r="O66" s="115"/>
      <c r="P66" s="113"/>
      <c r="Q66" s="119"/>
      <c r="R66" s="246"/>
      <c r="S66" s="169"/>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c r="P67" s="113"/>
      <c r="Q67" s="119"/>
      <c r="R67" s="246"/>
      <c r="S67" s="169"/>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c r="P68" s="113"/>
      <c r="Q68" s="119"/>
      <c r="R68" s="246"/>
      <c r="S68" s="169"/>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c r="P69" s="113"/>
      <c r="Q69" s="119"/>
      <c r="R69" s="246"/>
      <c r="S69" s="169"/>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c r="P70" s="113"/>
      <c r="Q70" s="119"/>
      <c r="R70" s="246"/>
      <c r="S70" s="169"/>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c r="P71" s="113"/>
      <c r="Q71" s="119"/>
      <c r="R71" s="246"/>
      <c r="S71" s="169"/>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c r="P72" s="113"/>
      <c r="Q72" s="119"/>
      <c r="R72" s="246"/>
      <c r="S72" s="169"/>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c r="P73" s="113"/>
      <c r="Q73" s="119"/>
      <c r="R73" s="246"/>
      <c r="S73" s="169"/>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c r="P74" s="113"/>
      <c r="Q74" s="119"/>
      <c r="R74" s="246"/>
      <c r="S74" s="169"/>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c r="P75" s="113"/>
      <c r="Q75" s="119"/>
      <c r="R75" s="246"/>
      <c r="S75" s="169"/>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c r="P76" s="113"/>
      <c r="Q76" s="119"/>
      <c r="R76" s="246"/>
      <c r="S76" s="169"/>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c r="P77" s="113"/>
      <c r="Q77" s="119"/>
      <c r="R77" s="246"/>
      <c r="S77" s="169"/>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c r="P78" s="113"/>
      <c r="Q78" s="119"/>
      <c r="R78" s="246"/>
      <c r="S78" s="169"/>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c r="P79" s="113"/>
      <c r="Q79" s="119"/>
      <c r="R79" s="246"/>
      <c r="S79" s="169"/>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c r="P80" s="113"/>
      <c r="Q80" s="119"/>
      <c r="R80" s="246"/>
      <c r="S80" s="169"/>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c r="P81" s="113"/>
      <c r="Q81" s="119"/>
      <c r="R81" s="246"/>
      <c r="S81" s="169"/>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c r="P82" s="113"/>
      <c r="Q82" s="119"/>
      <c r="R82" s="246"/>
      <c r="S82" s="169"/>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c r="P83" s="113"/>
      <c r="Q83" s="119"/>
      <c r="R83" s="246"/>
      <c r="S83" s="169"/>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c r="P84" s="113"/>
      <c r="Q84" s="119"/>
      <c r="R84" s="246"/>
      <c r="S84" s="169"/>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c r="P85" s="113"/>
      <c r="Q85" s="119"/>
      <c r="R85" s="246"/>
      <c r="S85" s="169"/>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c r="P86" s="113"/>
      <c r="Q86" s="119"/>
      <c r="R86" s="246"/>
      <c r="S86" s="169"/>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c r="P87" s="113"/>
      <c r="Q87" s="119"/>
      <c r="R87" s="246"/>
      <c r="S87" s="169"/>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c r="P88" s="113"/>
      <c r="Q88" s="119"/>
      <c r="R88" s="246"/>
      <c r="S88" s="169"/>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c r="P89" s="113"/>
      <c r="Q89" s="119"/>
      <c r="R89" s="246"/>
      <c r="S89" s="169"/>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c r="P90" s="113"/>
      <c r="Q90" s="119"/>
      <c r="R90" s="246"/>
      <c r="S90" s="169"/>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c r="P91" s="113"/>
      <c r="Q91" s="119"/>
      <c r="R91" s="246"/>
      <c r="S91" s="169"/>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c r="P92" s="113"/>
      <c r="Q92" s="119"/>
      <c r="R92" s="246"/>
      <c r="S92" s="169"/>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c r="P93" s="113"/>
      <c r="Q93" s="119"/>
      <c r="R93" s="246"/>
      <c r="S93" s="169"/>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c r="P94" s="113"/>
      <c r="Q94" s="119"/>
      <c r="R94" s="246"/>
      <c r="S94" s="169"/>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c r="P95" s="113"/>
      <c r="Q95" s="119"/>
      <c r="R95" s="246"/>
      <c r="S95" s="169"/>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c r="P96" s="113"/>
      <c r="Q96" s="119"/>
      <c r="R96" s="246"/>
      <c r="S96" s="169"/>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c r="P97" s="113"/>
      <c r="Q97" s="119"/>
      <c r="R97" s="246"/>
      <c r="S97" s="169"/>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c r="P98" s="113"/>
      <c r="Q98" s="119"/>
      <c r="R98" s="246"/>
      <c r="S98" s="169"/>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c r="P99" s="113"/>
      <c r="Q99" s="119"/>
      <c r="R99" s="246"/>
      <c r="S99" s="169"/>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c r="P100" s="113"/>
      <c r="Q100" s="119"/>
      <c r="R100" s="246"/>
      <c r="S100" s="169"/>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c r="P101" s="113"/>
      <c r="Q101" s="119"/>
      <c r="R101" s="246"/>
      <c r="S101" s="169"/>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c r="P102" s="113"/>
      <c r="Q102" s="119"/>
      <c r="R102" s="246"/>
      <c r="S102" s="169"/>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c r="P103" s="113"/>
      <c r="Q103" s="119"/>
      <c r="R103" s="246"/>
      <c r="S103" s="169"/>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c r="P104" s="113"/>
      <c r="Q104" s="119"/>
      <c r="R104" s="246"/>
      <c r="S104" s="169"/>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c r="P105" s="113"/>
      <c r="Q105" s="119"/>
      <c r="R105" s="246"/>
      <c r="S105" s="169"/>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c r="P106" s="113"/>
      <c r="Q106" s="119"/>
      <c r="R106" s="246"/>
      <c r="S106" s="169"/>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c r="P107" s="113"/>
      <c r="Q107" s="119"/>
      <c r="R107" s="246"/>
      <c r="S107" s="169"/>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c r="P108" s="113"/>
      <c r="Q108" s="119"/>
      <c r="R108" s="246"/>
      <c r="S108" s="169"/>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c r="P109" s="113"/>
      <c r="Q109" s="119"/>
      <c r="R109" s="246"/>
      <c r="S109" s="169"/>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c r="P110" s="113"/>
      <c r="Q110" s="119"/>
      <c r="R110" s="246"/>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c r="P111" s="114"/>
      <c r="Q111" s="120"/>
      <c r="R111" s="247"/>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351</v>
      </c>
      <c r="C2" s="40"/>
      <c r="D2" s="40"/>
      <c r="E2" s="40"/>
      <c r="F2" s="40"/>
      <c r="G2" s="40"/>
      <c r="H2" s="40"/>
      <c r="I2" s="40"/>
      <c r="J2" s="40"/>
      <c r="K2" s="40"/>
      <c r="L2" s="40"/>
      <c r="M2" s="40"/>
      <c r="N2" s="40"/>
      <c r="Q2" s="5" t="s">
        <v>345</v>
      </c>
      <c r="S2" s="40"/>
      <c r="T2" s="40"/>
      <c r="U2" s="40"/>
      <c r="V2" s="40"/>
      <c r="W2" s="40"/>
      <c r="X2" s="40"/>
      <c r="Y2" s="40"/>
      <c r="Z2" s="40"/>
      <c r="AA2" s="5" t="s">
        <v>284</v>
      </c>
    </row>
    <row r="3" spans="1:27" ht="15.75" customHeight="1">
      <c r="B3" s="38"/>
      <c r="C3" s="40"/>
      <c r="D3" s="40"/>
      <c r="E3" s="40"/>
      <c r="F3" s="40"/>
      <c r="G3" s="40"/>
      <c r="H3" s="40"/>
      <c r="I3" s="40"/>
      <c r="J3" s="40"/>
      <c r="K3" s="40"/>
      <c r="L3" s="40"/>
      <c r="M3" s="40"/>
      <c r="N3" s="40"/>
      <c r="Q3" s="5" t="s">
        <v>389</v>
      </c>
      <c r="S3" s="40"/>
      <c r="T3" s="40"/>
      <c r="U3" s="40"/>
      <c r="V3" s="40"/>
      <c r="W3" s="40"/>
      <c r="X3" s="40"/>
      <c r="Y3" s="40"/>
      <c r="Z3" s="40"/>
      <c r="AA3" s="5" t="s">
        <v>285</v>
      </c>
    </row>
    <row r="4" spans="1:27" ht="15.75" customHeight="1">
      <c r="B4" s="257" t="s">
        <v>355</v>
      </c>
      <c r="C4" s="40"/>
      <c r="D4" s="40"/>
      <c r="E4" s="40"/>
      <c r="F4" s="40"/>
      <c r="G4" s="40"/>
      <c r="H4" s="40"/>
      <c r="I4" s="40"/>
      <c r="J4" s="40"/>
      <c r="K4" s="40"/>
      <c r="L4" s="40"/>
      <c r="M4" s="40"/>
      <c r="N4" s="40"/>
      <c r="Q4" s="5" t="s">
        <v>294</v>
      </c>
      <c r="S4" s="40"/>
      <c r="T4" s="40"/>
      <c r="U4" s="40"/>
      <c r="V4" s="40"/>
      <c r="W4" s="40"/>
      <c r="X4" s="40"/>
      <c r="Y4" s="40"/>
      <c r="Z4" s="40"/>
    </row>
    <row r="5" spans="1:27" ht="15.75" customHeight="1">
      <c r="B5" s="38" t="s">
        <v>424</v>
      </c>
      <c r="C5" s="40"/>
      <c r="D5" s="40"/>
      <c r="E5" s="40"/>
      <c r="F5" s="40"/>
      <c r="G5" s="40"/>
      <c r="H5" s="40"/>
      <c r="I5" s="40"/>
      <c r="J5" s="40"/>
      <c r="K5" s="40"/>
      <c r="L5" s="40"/>
      <c r="M5" s="40"/>
      <c r="N5" s="40"/>
      <c r="Q5" s="5" t="s">
        <v>226</v>
      </c>
      <c r="S5" s="40"/>
      <c r="T5" s="40"/>
      <c r="U5" s="40"/>
      <c r="V5" s="40"/>
      <c r="W5" s="40"/>
      <c r="X5" s="40"/>
      <c r="Y5" s="40"/>
      <c r="Z5" s="40"/>
    </row>
    <row r="6" spans="1:27" ht="15.75" customHeight="1">
      <c r="B6" s="38" t="s">
        <v>425</v>
      </c>
      <c r="C6" s="40"/>
      <c r="D6" s="40"/>
      <c r="E6" s="40"/>
      <c r="F6" s="40"/>
      <c r="G6" s="40"/>
      <c r="H6" s="40"/>
      <c r="I6" s="40"/>
      <c r="J6" s="40"/>
      <c r="K6" s="40"/>
      <c r="L6" s="40"/>
      <c r="M6" s="40"/>
      <c r="N6" s="40"/>
      <c r="Q6" s="5"/>
      <c r="S6" s="40"/>
      <c r="T6" s="40"/>
      <c r="U6" s="40"/>
      <c r="V6" s="40"/>
      <c r="W6" s="40"/>
      <c r="X6" s="40"/>
      <c r="Y6" s="40"/>
      <c r="Z6" s="40"/>
    </row>
    <row r="7" spans="1:27" ht="15.75" customHeight="1">
      <c r="B7" s="38" t="s">
        <v>426</v>
      </c>
      <c r="I7" s="38" t="s">
        <v>189</v>
      </c>
      <c r="J7" s="38" t="s">
        <v>189</v>
      </c>
      <c r="K7" s="38" t="s">
        <v>189</v>
      </c>
      <c r="L7" s="38" t="s">
        <v>189</v>
      </c>
      <c r="S7" s="40"/>
      <c r="T7" s="40"/>
      <c r="U7" s="40"/>
      <c r="V7" s="40"/>
      <c r="W7" s="40"/>
      <c r="X7" s="40"/>
      <c r="Y7" s="40"/>
      <c r="Z7" s="40"/>
    </row>
    <row r="8" spans="1:27" ht="15.75" customHeight="1">
      <c r="B8" s="38" t="s">
        <v>427</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4" t="s">
        <v>0</v>
      </c>
      <c r="C10" s="422" t="s">
        <v>286</v>
      </c>
      <c r="D10" s="422" t="s">
        <v>211</v>
      </c>
      <c r="E10" s="422" t="s">
        <v>212</v>
      </c>
      <c r="F10" s="422" t="s">
        <v>354</v>
      </c>
      <c r="G10" s="422" t="s">
        <v>404</v>
      </c>
      <c r="H10" s="422" t="s">
        <v>407</v>
      </c>
      <c r="I10" s="422" t="s">
        <v>405</v>
      </c>
      <c r="J10" s="422" t="s">
        <v>406</v>
      </c>
      <c r="K10" s="426" t="s">
        <v>30</v>
      </c>
      <c r="L10" s="431"/>
      <c r="M10" s="426" t="s">
        <v>15</v>
      </c>
      <c r="N10" s="427"/>
      <c r="Q10" s="260" t="s">
        <v>227</v>
      </c>
      <c r="R10" s="235"/>
      <c r="S10" s="261" t="s">
        <v>227</v>
      </c>
      <c r="T10" s="261" t="s">
        <v>227</v>
      </c>
      <c r="U10" s="261" t="s">
        <v>227</v>
      </c>
      <c r="V10" s="270"/>
      <c r="W10" s="231"/>
      <c r="X10" s="231"/>
      <c r="Y10" s="231"/>
      <c r="Z10" s="231"/>
    </row>
    <row r="11" spans="1:27" s="43" customFormat="1" ht="126.75" customHeight="1">
      <c r="A11" s="42"/>
      <c r="B11" s="425"/>
      <c r="C11" s="423"/>
      <c r="D11" s="423"/>
      <c r="E11" s="423"/>
      <c r="F11" s="423"/>
      <c r="G11" s="423"/>
      <c r="H11" s="423"/>
      <c r="I11" s="423"/>
      <c r="J11" s="423"/>
      <c r="K11" s="344" t="s">
        <v>408</v>
      </c>
      <c r="L11" s="344" t="s">
        <v>409</v>
      </c>
      <c r="M11" s="352" t="s">
        <v>412</v>
      </c>
      <c r="N11" s="353" t="s">
        <v>413</v>
      </c>
      <c r="Q11" s="409" t="s">
        <v>183</v>
      </c>
      <c r="R11" s="411" t="s">
        <v>0</v>
      </c>
      <c r="S11" s="423" t="s">
        <v>229</v>
      </c>
      <c r="T11" s="423" t="s">
        <v>400</v>
      </c>
      <c r="U11" s="423" t="s">
        <v>401</v>
      </c>
      <c r="V11" s="432" t="s">
        <v>187</v>
      </c>
      <c r="W11" s="231"/>
      <c r="X11" s="231"/>
      <c r="Y11" s="231"/>
      <c r="Z11" s="231"/>
    </row>
    <row r="12" spans="1:27" s="43" customFormat="1" ht="20.100000000000001" customHeight="1">
      <c r="A12" s="42"/>
      <c r="B12" s="425"/>
      <c r="C12" s="265" t="s">
        <v>13</v>
      </c>
      <c r="D12" s="265" t="s">
        <v>188</v>
      </c>
      <c r="E12" s="265" t="s">
        <v>9</v>
      </c>
      <c r="F12" s="265"/>
      <c r="G12" s="265"/>
      <c r="H12" s="265" t="s">
        <v>9</v>
      </c>
      <c r="I12" s="265" t="s">
        <v>12</v>
      </c>
      <c r="J12" s="265" t="s">
        <v>9</v>
      </c>
      <c r="K12" s="265" t="s">
        <v>9</v>
      </c>
      <c r="L12" s="265"/>
      <c r="M12" s="265" t="s">
        <v>9</v>
      </c>
      <c r="N12" s="345" t="s">
        <v>9</v>
      </c>
      <c r="Q12" s="409"/>
      <c r="R12" s="411"/>
      <c r="S12" s="423"/>
      <c r="T12" s="423"/>
      <c r="U12" s="423"/>
      <c r="V12" s="432"/>
      <c r="W12" s="232"/>
      <c r="X12" s="232"/>
      <c r="Y12" s="232"/>
      <c r="Z12" s="232"/>
    </row>
    <row r="13" spans="1:27" s="43" customFormat="1" ht="20.100000000000001" customHeight="1">
      <c r="A13" s="42"/>
      <c r="B13" s="413"/>
      <c r="C13" s="428" t="s">
        <v>179</v>
      </c>
      <c r="D13" s="429"/>
      <c r="E13" s="429"/>
      <c r="F13" s="429"/>
      <c r="G13" s="429"/>
      <c r="H13" s="429"/>
      <c r="I13" s="429"/>
      <c r="J13" s="429"/>
      <c r="K13" s="429"/>
      <c r="L13" s="429"/>
      <c r="M13" s="429"/>
      <c r="N13" s="430"/>
      <c r="Q13" s="409"/>
      <c r="R13" s="411"/>
      <c r="S13" s="423"/>
      <c r="T13" s="423"/>
      <c r="U13" s="423"/>
      <c r="V13" s="432"/>
      <c r="W13" s="233"/>
      <c r="X13" s="233"/>
      <c r="Y13" s="233"/>
      <c r="Z13" s="233"/>
    </row>
    <row r="14" spans="1:27" s="58" customFormat="1" ht="30" customHeight="1" thickBot="1">
      <c r="A14" s="56"/>
      <c r="B14" s="414"/>
      <c r="C14" s="71"/>
      <c r="D14" s="143"/>
      <c r="E14" s="213">
        <f>SUM(E15:E34)</f>
        <v>0</v>
      </c>
      <c r="F14" s="71"/>
      <c r="G14" s="71"/>
      <c r="H14" s="143"/>
      <c r="I14" s="143"/>
      <c r="J14" s="143"/>
      <c r="K14" s="143"/>
      <c r="L14" s="143"/>
      <c r="M14" s="143"/>
      <c r="N14" s="212">
        <f>SUM(N15:N34)</f>
        <v>0</v>
      </c>
      <c r="O14" s="57"/>
      <c r="P14" s="57"/>
      <c r="Q14" s="410"/>
      <c r="R14" s="412"/>
      <c r="S14" s="271" t="s">
        <v>12</v>
      </c>
      <c r="T14" s="271" t="s">
        <v>402</v>
      </c>
      <c r="U14" s="271" t="s">
        <v>403</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61538</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292</v>
      </c>
      <c r="S15" s="118">
        <v>61538</v>
      </c>
      <c r="T15" s="341">
        <v>309</v>
      </c>
      <c r="U15" s="341">
        <v>188</v>
      </c>
      <c r="V15" s="167">
        <v>0.75</v>
      </c>
      <c r="W15" s="230"/>
      <c r="X15" s="230"/>
      <c r="Y15" s="230"/>
      <c r="Z15" s="230"/>
    </row>
    <row r="16" spans="1:27" s="39" customFormat="1" ht="32.1" hidden="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13431</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185</v>
      </c>
      <c r="R16" s="183" t="s">
        <v>293</v>
      </c>
      <c r="S16" s="119">
        <v>13431</v>
      </c>
      <c r="T16" s="342">
        <v>277</v>
      </c>
      <c r="U16" s="342">
        <v>17</v>
      </c>
      <c r="V16" s="169">
        <v>0.75</v>
      </c>
      <c r="W16" s="230"/>
      <c r="X16" s="230"/>
      <c r="Y16" s="230"/>
      <c r="Z16" s="230"/>
    </row>
    <row r="17" spans="1:26" s="39" customFormat="1" ht="32.1" hidden="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185</v>
      </c>
      <c r="R17" s="183" t="s">
        <v>83</v>
      </c>
      <c r="S17" s="119">
        <v>13108</v>
      </c>
      <c r="T17" s="342">
        <v>340</v>
      </c>
      <c r="U17" s="342">
        <v>12</v>
      </c>
      <c r="V17" s="169">
        <v>0.75</v>
      </c>
      <c r="W17" s="230"/>
      <c r="X17" s="230"/>
      <c r="Y17" s="230"/>
      <c r="Z17" s="230"/>
    </row>
    <row r="18" spans="1:26" s="39" customFormat="1" ht="32.1" hidden="1" customHeight="1">
      <c r="A18" s="44"/>
      <c r="B18" s="326" t="str">
        <f t="shared" si="6"/>
        <v>六条大麦</v>
      </c>
      <c r="C18" s="327">
        <v>0</v>
      </c>
      <c r="D18" s="328">
        <f t="shared" si="0"/>
        <v>0</v>
      </c>
      <c r="E18" s="328">
        <f t="shared" si="1"/>
        <v>0</v>
      </c>
      <c r="F18" s="329">
        <v>0</v>
      </c>
      <c r="G18" s="329">
        <v>0</v>
      </c>
      <c r="H18" s="330">
        <f t="shared" si="10"/>
        <v>0</v>
      </c>
      <c r="I18" s="330">
        <f t="shared" si="3"/>
        <v>12027</v>
      </c>
      <c r="J18" s="330">
        <f t="shared" si="4"/>
        <v>0</v>
      </c>
      <c r="K18" s="330">
        <f t="shared" si="5"/>
        <v>0</v>
      </c>
      <c r="L18" s="330">
        <f t="shared" si="7"/>
        <v>0</v>
      </c>
      <c r="M18" s="330">
        <f t="shared" si="8"/>
        <v>0</v>
      </c>
      <c r="N18" s="331">
        <f t="shared" si="9"/>
        <v>0</v>
      </c>
      <c r="Q18" s="158" t="s">
        <v>185</v>
      </c>
      <c r="R18" s="183" t="s">
        <v>84</v>
      </c>
      <c r="S18" s="119">
        <v>12027</v>
      </c>
      <c r="T18" s="342">
        <v>272</v>
      </c>
      <c r="U18" s="342">
        <v>19</v>
      </c>
      <c r="V18" s="169">
        <v>0.75</v>
      </c>
      <c r="W18" s="230"/>
      <c r="X18" s="230"/>
      <c r="Y18" s="230"/>
      <c r="Z18" s="230"/>
    </row>
    <row r="19" spans="1:26" s="39" customFormat="1" ht="32.1" hidden="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hidden="1" customHeight="1">
      <c r="A20" s="44"/>
      <c r="B20" s="326" t="str">
        <f t="shared" si="6"/>
        <v>だいず(種実）</v>
      </c>
      <c r="C20" s="327">
        <v>0</v>
      </c>
      <c r="D20" s="328">
        <f t="shared" si="0"/>
        <v>0</v>
      </c>
      <c r="E20" s="328">
        <f t="shared" si="1"/>
        <v>0</v>
      </c>
      <c r="F20" s="329">
        <v>0</v>
      </c>
      <c r="G20" s="329">
        <v>0</v>
      </c>
      <c r="H20" s="330">
        <f t="shared" si="10"/>
        <v>0</v>
      </c>
      <c r="I20" s="330">
        <f t="shared" si="3"/>
        <v>22257</v>
      </c>
      <c r="J20" s="330">
        <f t="shared" si="4"/>
        <v>0</v>
      </c>
      <c r="K20" s="330">
        <f t="shared" si="5"/>
        <v>0</v>
      </c>
      <c r="L20" s="330">
        <f t="shared" si="7"/>
        <v>0</v>
      </c>
      <c r="M20" s="330">
        <f t="shared" si="8"/>
        <v>0</v>
      </c>
      <c r="N20" s="331">
        <f t="shared" si="9"/>
        <v>0</v>
      </c>
      <c r="Q20" s="158" t="s">
        <v>185</v>
      </c>
      <c r="R20" s="183" t="s">
        <v>91</v>
      </c>
      <c r="S20" s="119">
        <v>22257</v>
      </c>
      <c r="T20" s="342">
        <v>122</v>
      </c>
      <c r="U20" s="342">
        <v>107</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357</v>
      </c>
      <c r="C2" s="8"/>
      <c r="D2" s="8"/>
      <c r="E2" s="8"/>
      <c r="F2" s="8"/>
      <c r="G2" s="8"/>
      <c r="H2" s="8"/>
      <c r="I2" s="5"/>
      <c r="L2" s="5" t="s">
        <v>345</v>
      </c>
      <c r="O2" s="8"/>
      <c r="P2" s="8"/>
      <c r="Q2" s="8"/>
      <c r="R2" s="8"/>
      <c r="S2" s="8"/>
      <c r="T2" s="8"/>
      <c r="U2" s="5" t="s">
        <v>284</v>
      </c>
    </row>
    <row r="3" spans="1:21" ht="15.75" customHeight="1">
      <c r="B3" s="8"/>
      <c r="C3" s="8"/>
      <c r="D3" s="8"/>
      <c r="E3" s="8"/>
      <c r="F3" s="8"/>
      <c r="G3" s="8"/>
      <c r="H3" s="8"/>
      <c r="I3" s="8"/>
      <c r="L3" s="5" t="s">
        <v>389</v>
      </c>
      <c r="O3" s="8"/>
      <c r="P3" s="8"/>
      <c r="Q3" s="8"/>
      <c r="R3" s="8"/>
      <c r="S3" s="8"/>
      <c r="T3" s="8"/>
      <c r="U3" s="5" t="s">
        <v>285</v>
      </c>
    </row>
    <row r="4" spans="1:21" ht="15.75" customHeight="1">
      <c r="B4" s="257" t="s">
        <v>356</v>
      </c>
      <c r="C4" s="8"/>
      <c r="D4" s="8"/>
      <c r="E4" s="8"/>
      <c r="F4" s="8"/>
      <c r="G4" s="8"/>
      <c r="H4" s="8"/>
      <c r="I4" s="8"/>
      <c r="L4" s="5" t="s">
        <v>226</v>
      </c>
      <c r="O4" s="8"/>
      <c r="P4" s="8"/>
      <c r="Q4" s="8"/>
      <c r="R4" s="8"/>
      <c r="S4" s="8"/>
      <c r="T4" s="8"/>
    </row>
    <row r="5" spans="1:21" ht="15.75" customHeight="1">
      <c r="B5" s="10" t="s">
        <v>428</v>
      </c>
      <c r="C5" s="8"/>
      <c r="D5" s="8"/>
      <c r="E5" s="8"/>
      <c r="F5" s="8"/>
      <c r="G5" s="8"/>
      <c r="H5" s="8"/>
      <c r="I5" s="8"/>
      <c r="O5" s="8"/>
      <c r="P5" s="8"/>
      <c r="Q5" s="8"/>
      <c r="R5" s="8"/>
      <c r="S5" s="8"/>
      <c r="T5" s="8"/>
    </row>
    <row r="6" spans="1:21" ht="15.75" customHeight="1">
      <c r="A6" s="9"/>
      <c r="B6" s="10" t="s">
        <v>429</v>
      </c>
      <c r="I6" s="5"/>
      <c r="S6" s="5"/>
    </row>
    <row r="7" spans="1:21" ht="15.75">
      <c r="A7" s="10"/>
      <c r="B7" s="10" t="s">
        <v>430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4" t="s">
        <v>0</v>
      </c>
      <c r="C9" s="415" t="s">
        <v>286</v>
      </c>
      <c r="D9" s="415" t="s">
        <v>209</v>
      </c>
      <c r="E9" s="415" t="s">
        <v>215</v>
      </c>
      <c r="F9" s="415" t="s">
        <v>269</v>
      </c>
      <c r="G9" s="422" t="s">
        <v>287</v>
      </c>
      <c r="H9" s="415" t="s">
        <v>431</v>
      </c>
      <c r="I9" s="420" t="s">
        <v>214</v>
      </c>
      <c r="L9" s="260" t="s">
        <v>227</v>
      </c>
      <c r="M9" s="266"/>
      <c r="N9" s="209"/>
      <c r="O9" s="262" t="s">
        <v>227</v>
      </c>
      <c r="P9" s="262" t="s">
        <v>227</v>
      </c>
      <c r="Q9" s="262" t="s">
        <v>227</v>
      </c>
      <c r="R9" s="262" t="s">
        <v>227</v>
      </c>
      <c r="S9" s="243"/>
      <c r="T9" s="259"/>
    </row>
    <row r="10" spans="1:21" s="12" customFormat="1" ht="99" customHeight="1">
      <c r="A10" s="11"/>
      <c r="B10" s="425"/>
      <c r="C10" s="416"/>
      <c r="D10" s="416"/>
      <c r="E10" s="416"/>
      <c r="F10" s="416"/>
      <c r="G10" s="423"/>
      <c r="H10" s="416"/>
      <c r="I10" s="421"/>
      <c r="L10" s="409" t="s">
        <v>183</v>
      </c>
      <c r="M10" s="433" t="s">
        <v>288</v>
      </c>
      <c r="N10" s="411" t="s">
        <v>193</v>
      </c>
      <c r="O10" s="416" t="s">
        <v>191</v>
      </c>
      <c r="P10" s="416" t="s">
        <v>270</v>
      </c>
      <c r="Q10" s="416" t="s">
        <v>385</v>
      </c>
      <c r="R10" s="416" t="s">
        <v>291</v>
      </c>
      <c r="S10" s="416" t="s">
        <v>290</v>
      </c>
      <c r="T10" s="421" t="s">
        <v>192</v>
      </c>
    </row>
    <row r="11" spans="1:21" s="12" customFormat="1" ht="20.100000000000001" customHeight="1">
      <c r="A11" s="11"/>
      <c r="B11" s="425"/>
      <c r="C11" s="180" t="s">
        <v>31</v>
      </c>
      <c r="D11" s="180" t="s">
        <v>32</v>
      </c>
      <c r="E11" s="180" t="s">
        <v>10</v>
      </c>
      <c r="F11" s="227"/>
      <c r="G11" s="180"/>
      <c r="H11" s="180" t="s">
        <v>14</v>
      </c>
      <c r="I11" s="181" t="s">
        <v>10</v>
      </c>
      <c r="L11" s="409"/>
      <c r="M11" s="433"/>
      <c r="N11" s="411"/>
      <c r="O11" s="416"/>
      <c r="P11" s="416"/>
      <c r="Q11" s="416"/>
      <c r="R11" s="416"/>
      <c r="S11" s="416"/>
      <c r="T11" s="421"/>
    </row>
    <row r="12" spans="1:21" s="12" customFormat="1" ht="20.100000000000001" customHeight="1">
      <c r="A12" s="11"/>
      <c r="B12" s="413"/>
      <c r="C12" s="417" t="s">
        <v>190</v>
      </c>
      <c r="D12" s="418"/>
      <c r="E12" s="418"/>
      <c r="F12" s="418"/>
      <c r="G12" s="418"/>
      <c r="H12" s="418"/>
      <c r="I12" s="419"/>
      <c r="L12" s="409"/>
      <c r="M12" s="433"/>
      <c r="N12" s="411"/>
      <c r="O12" s="416"/>
      <c r="P12" s="416"/>
      <c r="Q12" s="416"/>
      <c r="R12" s="416"/>
      <c r="S12" s="416"/>
      <c r="T12" s="421"/>
    </row>
    <row r="13" spans="1:21" s="55" customFormat="1" ht="30" customHeight="1" thickBot="1">
      <c r="A13" s="53"/>
      <c r="B13" s="414"/>
      <c r="C13" s="65"/>
      <c r="D13" s="136"/>
      <c r="E13" s="210">
        <f>SUM(E14:E75)</f>
        <v>0</v>
      </c>
      <c r="F13" s="65"/>
      <c r="G13" s="65"/>
      <c r="H13" s="188"/>
      <c r="I13" s="214">
        <f>SUM(I14:I75)</f>
        <v>0</v>
      </c>
      <c r="J13" s="54"/>
      <c r="L13" s="410"/>
      <c r="M13" s="434"/>
      <c r="N13" s="412"/>
      <c r="O13" s="241" t="s">
        <v>289</v>
      </c>
      <c r="P13" s="242" t="s">
        <v>14</v>
      </c>
      <c r="Q13" s="242" t="s">
        <v>14</v>
      </c>
      <c r="R13" s="242" t="s">
        <v>14</v>
      </c>
      <c r="S13" s="273"/>
      <c r="T13" s="274"/>
    </row>
    <row r="14" spans="1:21" s="6" customFormat="1" ht="32.1" hidden="1" customHeight="1" thickTop="1">
      <c r="A14" s="13"/>
      <c r="B14" s="306" t="str">
        <f t="shared" ref="B14" si="0">N14</f>
        <v xml:space="preserve"> だいこん </v>
      </c>
      <c r="C14" s="321"/>
      <c r="D14" s="309">
        <f t="shared" ref="D14:D45" si="1">C14*O14/10</f>
        <v>0</v>
      </c>
      <c r="E14" s="310">
        <f t="shared" ref="E14:E45" si="2">D14*(P14-Q14)*S14*(1-T14)</f>
        <v>0</v>
      </c>
      <c r="F14" s="332">
        <f>R14</f>
        <v>67.222222222222214</v>
      </c>
      <c r="G14" s="323">
        <v>0</v>
      </c>
      <c r="H14" s="333">
        <f>IF(G14&lt;&gt;"",R14*(1-G14),"")</f>
        <v>67.222222222222214</v>
      </c>
      <c r="I14" s="334">
        <f>IF(G14&lt;&gt;"",IF(H14&lt;P14,IF(H14&gt;=Q14,D14*(P14-H14)*S14,D14*(P14-Q14)*S14),0),"")</f>
        <v>0</v>
      </c>
      <c r="L14" s="156" t="s">
        <v>185</v>
      </c>
      <c r="M14" s="238" t="s">
        <v>154</v>
      </c>
      <c r="N14" s="157" t="s">
        <v>230</v>
      </c>
      <c r="O14" s="189">
        <v>4730</v>
      </c>
      <c r="P14" s="190">
        <v>60.5</v>
      </c>
      <c r="Q14" s="190">
        <v>40.53</v>
      </c>
      <c r="R14" s="190">
        <f>P14/0.9</f>
        <v>67.222222222222214</v>
      </c>
      <c r="S14" s="166">
        <v>0.9</v>
      </c>
      <c r="T14" s="191">
        <v>0.82499999999999996</v>
      </c>
    </row>
    <row r="15" spans="1:21" s="6" customFormat="1" ht="32.1" customHeight="1" thickTop="1">
      <c r="A15" s="13"/>
      <c r="B15" s="313" t="str">
        <f t="shared" ref="B15:B64" si="3">N15</f>
        <v xml:space="preserve"> にんじん </v>
      </c>
      <c r="C15" s="327"/>
      <c r="D15" s="316">
        <f t="shared" si="1"/>
        <v>0</v>
      </c>
      <c r="E15" s="317">
        <f t="shared" si="2"/>
        <v>0</v>
      </c>
      <c r="F15" s="335">
        <f>R15</f>
        <v>99.89</v>
      </c>
      <c r="G15" s="329">
        <v>0</v>
      </c>
      <c r="H15" s="336">
        <f t="shared" ref="H15:H75" si="4">IF(G15&lt;&gt;"",R15*(1-G15),"")</f>
        <v>99.89</v>
      </c>
      <c r="I15" s="337">
        <f t="shared" ref="I15:I75" si="5">IF(G15&lt;&gt;"",IF(H15&lt;P15,IF(H15&gt;=Q15,D15*(P15-H15)*S15,D15*(P15-Q15)*S15),0),"")</f>
        <v>0</v>
      </c>
      <c r="L15" s="158" t="s">
        <v>184</v>
      </c>
      <c r="M15" s="239" t="s">
        <v>154</v>
      </c>
      <c r="N15" s="159" t="s">
        <v>231</v>
      </c>
      <c r="O15" s="192">
        <v>1900</v>
      </c>
      <c r="P15" s="193">
        <v>90</v>
      </c>
      <c r="Q15" s="193">
        <v>59.93</v>
      </c>
      <c r="R15" s="193">
        <v>99.89</v>
      </c>
      <c r="S15" s="113">
        <v>0.8</v>
      </c>
      <c r="T15" s="194">
        <v>0.8</v>
      </c>
    </row>
    <row r="16" spans="1:21" s="6" customFormat="1" ht="32.1" hidden="1" customHeight="1">
      <c r="A16" s="13"/>
      <c r="B16" s="313" t="str">
        <f t="shared" si="3"/>
        <v xml:space="preserve"> はくさい </v>
      </c>
      <c r="C16" s="327"/>
      <c r="D16" s="316">
        <f t="shared" si="1"/>
        <v>0</v>
      </c>
      <c r="E16" s="317">
        <f t="shared" si="2"/>
        <v>0</v>
      </c>
      <c r="F16" s="335">
        <f t="shared" ref="F16:F75" si="6">R16</f>
        <v>56.666666666666664</v>
      </c>
      <c r="G16" s="329">
        <v>0</v>
      </c>
      <c r="H16" s="336">
        <f t="shared" si="4"/>
        <v>56.666666666666664</v>
      </c>
      <c r="I16" s="337">
        <f t="shared" si="5"/>
        <v>0</v>
      </c>
      <c r="L16" s="158" t="s">
        <v>185</v>
      </c>
      <c r="M16" s="239" t="s">
        <v>154</v>
      </c>
      <c r="N16" s="159" t="s">
        <v>232</v>
      </c>
      <c r="O16" s="192">
        <v>5880</v>
      </c>
      <c r="P16" s="193">
        <v>51</v>
      </c>
      <c r="Q16" s="193">
        <v>34.090000000000003</v>
      </c>
      <c r="R16" s="193">
        <f t="shared" ref="R16:R73" si="7">P16/0.9</f>
        <v>56.666666666666664</v>
      </c>
      <c r="S16" s="113">
        <v>0.9</v>
      </c>
      <c r="T16" s="194">
        <v>0.82499999999999996</v>
      </c>
    </row>
    <row r="17" spans="1:20" s="6" customFormat="1" ht="32.1" hidden="1" customHeight="1">
      <c r="A17" s="13"/>
      <c r="B17" s="313" t="str">
        <f t="shared" si="3"/>
        <v xml:space="preserve"> キャベツ </v>
      </c>
      <c r="C17" s="327"/>
      <c r="D17" s="316">
        <f t="shared" si="1"/>
        <v>0</v>
      </c>
      <c r="E17" s="317">
        <f t="shared" si="2"/>
        <v>0</v>
      </c>
      <c r="F17" s="335">
        <f t="shared" si="6"/>
        <v>73.888888888888886</v>
      </c>
      <c r="G17" s="329">
        <v>0</v>
      </c>
      <c r="H17" s="338">
        <f t="shared" si="4"/>
        <v>73.888888888888886</v>
      </c>
      <c r="I17" s="337">
        <f t="shared" si="5"/>
        <v>0</v>
      </c>
      <c r="L17" s="158" t="s">
        <v>185</v>
      </c>
      <c r="M17" s="239" t="s">
        <v>154</v>
      </c>
      <c r="N17" s="159" t="s">
        <v>233</v>
      </c>
      <c r="O17" s="192">
        <v>4060</v>
      </c>
      <c r="P17" s="193">
        <v>66.5</v>
      </c>
      <c r="Q17" s="193">
        <v>44.51</v>
      </c>
      <c r="R17" s="193">
        <f t="shared" si="7"/>
        <v>73.888888888888886</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185</v>
      </c>
      <c r="M18" s="239" t="s">
        <v>154</v>
      </c>
      <c r="N18" s="159" t="s">
        <v>295</v>
      </c>
      <c r="O18" s="192">
        <v>1220</v>
      </c>
      <c r="P18" s="193">
        <v>346.5</v>
      </c>
      <c r="Q18" s="193">
        <v>231.07</v>
      </c>
      <c r="R18" s="193">
        <f t="shared" si="7"/>
        <v>385</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6"/>
        <v>136.11111111111111</v>
      </c>
      <c r="G19" s="329">
        <v>0</v>
      </c>
      <c r="H19" s="336">
        <f t="shared" si="4"/>
        <v>136.11111111111111</v>
      </c>
      <c r="I19" s="337">
        <f t="shared" si="5"/>
        <v>0</v>
      </c>
      <c r="L19" s="158" t="s">
        <v>185</v>
      </c>
      <c r="M19" s="239" t="s">
        <v>154</v>
      </c>
      <c r="N19" s="159" t="s">
        <v>234</v>
      </c>
      <c r="O19" s="192">
        <v>2400</v>
      </c>
      <c r="P19" s="193">
        <v>122.5</v>
      </c>
      <c r="Q19" s="193">
        <v>81.75</v>
      </c>
      <c r="R19" s="193">
        <f t="shared" si="7"/>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235</v>
      </c>
      <c r="O20" s="192">
        <v>2400</v>
      </c>
      <c r="P20" s="193"/>
      <c r="Q20" s="193"/>
      <c r="R20" s="193">
        <f t="shared" si="7"/>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6"/>
        <v>240</v>
      </c>
      <c r="G21" s="329">
        <v>0</v>
      </c>
      <c r="H21" s="336">
        <f t="shared" si="4"/>
        <v>240</v>
      </c>
      <c r="I21" s="337">
        <f t="shared" si="5"/>
        <v>0</v>
      </c>
      <c r="L21" s="158" t="s">
        <v>185</v>
      </c>
      <c r="M21" s="239" t="s">
        <v>154</v>
      </c>
      <c r="N21" s="159" t="s">
        <v>236</v>
      </c>
      <c r="O21" s="192">
        <v>2400</v>
      </c>
      <c r="P21" s="193">
        <v>216</v>
      </c>
      <c r="Q21" s="193">
        <v>144.02000000000001</v>
      </c>
      <c r="R21" s="193">
        <f t="shared" si="7"/>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237</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238</v>
      </c>
      <c r="O23" s="192">
        <v>2620</v>
      </c>
      <c r="P23" s="193"/>
      <c r="Q23" s="193"/>
      <c r="R23" s="193">
        <f t="shared" si="7"/>
        <v>0</v>
      </c>
      <c r="S23" s="113">
        <v>0.9</v>
      </c>
      <c r="T23" s="194">
        <v>0.8</v>
      </c>
    </row>
    <row r="24" spans="1:20" s="6" customFormat="1" ht="32.1" customHeight="1">
      <c r="A24" s="13"/>
      <c r="B24" s="313" t="str">
        <f t="shared" si="3"/>
        <v xml:space="preserve"> レタス（結球） </v>
      </c>
      <c r="C24" s="327"/>
      <c r="D24" s="316">
        <f t="shared" si="1"/>
        <v>0</v>
      </c>
      <c r="E24" s="317">
        <f t="shared" si="2"/>
        <v>0</v>
      </c>
      <c r="F24" s="335">
        <f t="shared" si="6"/>
        <v>130.38999999999999</v>
      </c>
      <c r="G24" s="329">
        <v>0</v>
      </c>
      <c r="H24" s="336">
        <f t="shared" si="4"/>
        <v>130.38999999999999</v>
      </c>
      <c r="I24" s="337">
        <f t="shared" si="5"/>
        <v>0</v>
      </c>
      <c r="L24" s="158" t="s">
        <v>184</v>
      </c>
      <c r="M24" s="239" t="s">
        <v>154</v>
      </c>
      <c r="N24" s="159" t="s">
        <v>239</v>
      </c>
      <c r="O24" s="192">
        <v>1930</v>
      </c>
      <c r="P24" s="193">
        <v>117.5</v>
      </c>
      <c r="Q24" s="193">
        <v>78.23</v>
      </c>
      <c r="R24" s="193">
        <v>130.38999999999999</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240</v>
      </c>
      <c r="O25" s="192">
        <v>2620</v>
      </c>
      <c r="P25" s="193">
        <v>251.5</v>
      </c>
      <c r="Q25" s="193">
        <v>167.83</v>
      </c>
      <c r="R25" s="193">
        <f t="shared" si="7"/>
        <v>279.44444444444446</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6"/>
        <v>288.88888888888886</v>
      </c>
      <c r="G26" s="329">
        <v>0</v>
      </c>
      <c r="H26" s="336">
        <f t="shared" si="4"/>
        <v>288.88888888888886</v>
      </c>
      <c r="I26" s="337">
        <f t="shared" si="5"/>
        <v>0</v>
      </c>
      <c r="L26" s="158" t="s">
        <v>185</v>
      </c>
      <c r="M26" s="239" t="s">
        <v>154</v>
      </c>
      <c r="N26" s="159" t="s">
        <v>241</v>
      </c>
      <c r="O26" s="192">
        <v>10200</v>
      </c>
      <c r="P26" s="193">
        <v>260</v>
      </c>
      <c r="Q26" s="193">
        <v>173.42</v>
      </c>
      <c r="R26" s="193">
        <f t="shared" si="7"/>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6"/>
        <v>301.11111111111109</v>
      </c>
      <c r="G27" s="329">
        <v>0</v>
      </c>
      <c r="H27" s="336">
        <f t="shared" si="4"/>
        <v>301.11111111111109</v>
      </c>
      <c r="I27" s="337">
        <f t="shared" si="5"/>
        <v>0</v>
      </c>
      <c r="L27" s="158" t="s">
        <v>185</v>
      </c>
      <c r="M27" s="239" t="s">
        <v>154</v>
      </c>
      <c r="N27" s="159" t="s">
        <v>242</v>
      </c>
      <c r="O27" s="192">
        <v>10400</v>
      </c>
      <c r="P27" s="193">
        <v>271</v>
      </c>
      <c r="Q27" s="193">
        <v>180.6</v>
      </c>
      <c r="R27" s="193">
        <f t="shared" si="7"/>
        <v>301.11111111111109</v>
      </c>
      <c r="S27" s="113">
        <v>0.9</v>
      </c>
      <c r="T27" s="194">
        <v>0.8</v>
      </c>
    </row>
    <row r="28" spans="1:20" s="6" customFormat="1" ht="32.1" customHeight="1">
      <c r="A28" s="13"/>
      <c r="B28" s="313" t="str">
        <f t="shared" si="3"/>
        <v xml:space="preserve"> トマト </v>
      </c>
      <c r="C28" s="327"/>
      <c r="D28" s="316">
        <f t="shared" si="1"/>
        <v>0</v>
      </c>
      <c r="E28" s="317">
        <f t="shared" si="2"/>
        <v>0</v>
      </c>
      <c r="F28" s="335">
        <f t="shared" si="6"/>
        <v>277.37</v>
      </c>
      <c r="G28" s="329">
        <v>0</v>
      </c>
      <c r="H28" s="336">
        <f t="shared" si="4"/>
        <v>277.37</v>
      </c>
      <c r="I28" s="337">
        <f t="shared" si="5"/>
        <v>0</v>
      </c>
      <c r="L28" s="158" t="s">
        <v>184</v>
      </c>
      <c r="M28" s="239" t="s">
        <v>154</v>
      </c>
      <c r="N28" s="159" t="s">
        <v>243</v>
      </c>
      <c r="O28" s="192">
        <v>6440</v>
      </c>
      <c r="P28" s="193">
        <v>249.5</v>
      </c>
      <c r="Q28" s="193">
        <v>166.42</v>
      </c>
      <c r="R28" s="193">
        <v>277.37</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185</v>
      </c>
      <c r="M29" s="239" t="s">
        <v>154</v>
      </c>
      <c r="N29" s="159" t="s">
        <v>268</v>
      </c>
      <c r="O29" s="192">
        <v>9620</v>
      </c>
      <c r="P29" s="193">
        <v>312.5</v>
      </c>
      <c r="Q29" s="193">
        <v>208.45</v>
      </c>
      <c r="R29" s="193">
        <f t="shared" si="7"/>
        <v>347.22222222222223</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6"/>
        <v>653.88888888888891</v>
      </c>
      <c r="G30" s="329">
        <v>0</v>
      </c>
      <c r="H30" s="336">
        <f t="shared" si="4"/>
        <v>653.88888888888891</v>
      </c>
      <c r="I30" s="337">
        <f t="shared" si="5"/>
        <v>0</v>
      </c>
      <c r="L30" s="158" t="s">
        <v>185</v>
      </c>
      <c r="M30" s="239" t="s">
        <v>154</v>
      </c>
      <c r="N30" s="159" t="s">
        <v>244</v>
      </c>
      <c r="O30" s="192">
        <v>9620</v>
      </c>
      <c r="P30" s="193">
        <v>588.5</v>
      </c>
      <c r="Q30" s="193">
        <v>392.5</v>
      </c>
      <c r="R30" s="193">
        <f t="shared" si="7"/>
        <v>653.88888888888891</v>
      </c>
      <c r="S30" s="113">
        <v>0.9</v>
      </c>
      <c r="T30" s="194">
        <v>0.8</v>
      </c>
    </row>
    <row r="31" spans="1:20" s="6" customFormat="1" ht="32.1" customHeight="1">
      <c r="A31" s="13"/>
      <c r="B31" s="313" t="str">
        <f t="shared" si="3"/>
        <v xml:space="preserve"> ピーマン </v>
      </c>
      <c r="C31" s="327"/>
      <c r="D31" s="316">
        <f t="shared" si="1"/>
        <v>0</v>
      </c>
      <c r="E31" s="317">
        <f t="shared" si="2"/>
        <v>0</v>
      </c>
      <c r="F31" s="335">
        <f t="shared" si="6"/>
        <v>334.91</v>
      </c>
      <c r="G31" s="329">
        <v>0</v>
      </c>
      <c r="H31" s="336">
        <f t="shared" si="4"/>
        <v>334.91</v>
      </c>
      <c r="I31" s="337">
        <f t="shared" si="5"/>
        <v>0</v>
      </c>
      <c r="L31" s="158" t="s">
        <v>184</v>
      </c>
      <c r="M31" s="239" t="s">
        <v>154</v>
      </c>
      <c r="N31" s="159" t="s">
        <v>245</v>
      </c>
      <c r="O31" s="192">
        <v>6600</v>
      </c>
      <c r="P31" s="193">
        <v>301.5</v>
      </c>
      <c r="Q31" s="193">
        <v>200.95</v>
      </c>
      <c r="R31" s="193">
        <v>334.91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246</v>
      </c>
      <c r="O32" s="192">
        <v>3170</v>
      </c>
      <c r="P32" s="193">
        <v>87</v>
      </c>
      <c r="Q32" s="193">
        <v>58.19</v>
      </c>
      <c r="R32" s="193">
        <f t="shared" si="7"/>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247</v>
      </c>
      <c r="O33" s="192">
        <v>4890</v>
      </c>
      <c r="P33" s="193">
        <v>84</v>
      </c>
      <c r="Q33" s="193">
        <f t="shared" ref="Q33:Q40"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185</v>
      </c>
      <c r="M34" s="239" t="s">
        <v>154</v>
      </c>
      <c r="N34" s="159" t="s">
        <v>248</v>
      </c>
      <c r="O34" s="192">
        <v>1210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185</v>
      </c>
      <c r="M38" s="239" t="s">
        <v>155</v>
      </c>
      <c r="N38" s="159" t="s">
        <v>105</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185</v>
      </c>
      <c r="M40" s="239" t="s">
        <v>155</v>
      </c>
      <c r="N40" s="159" t="s">
        <v>249</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250</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251</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252</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253</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185</v>
      </c>
      <c r="M47" s="239" t="s">
        <v>155</v>
      </c>
      <c r="N47" s="159" t="s">
        <v>102</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185</v>
      </c>
      <c r="M48" s="239" t="s">
        <v>155</v>
      </c>
      <c r="N48" s="159" t="s">
        <v>109</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254</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255</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256</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257</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185</v>
      </c>
      <c r="M54" s="239" t="s">
        <v>155</v>
      </c>
      <c r="N54" s="159" t="s">
        <v>258</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10</v>
      </c>
      <c r="P56" s="193">
        <v>725.5</v>
      </c>
      <c r="Q56" s="193">
        <v>392.5</v>
      </c>
      <c r="R56" s="193">
        <f t="shared" si="7"/>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6"/>
        <v>297.22222222222223</v>
      </c>
      <c r="G57" s="329">
        <v>0</v>
      </c>
      <c r="H57" s="336">
        <f t="shared" si="4"/>
        <v>297.22222222222223</v>
      </c>
      <c r="I57" s="337">
        <f t="shared" si="5"/>
        <v>0</v>
      </c>
      <c r="L57" s="158" t="s">
        <v>185</v>
      </c>
      <c r="M57" s="239" t="s">
        <v>155</v>
      </c>
      <c r="N57" s="159" t="s">
        <v>259</v>
      </c>
      <c r="O57" s="192">
        <v>10</v>
      </c>
      <c r="P57" s="193">
        <v>267.5</v>
      </c>
      <c r="Q57" s="193">
        <f t="shared" ref="Q57:Q61" si="18">P57*2/3</f>
        <v>178.33333333333334</v>
      </c>
      <c r="R57" s="193">
        <f t="shared" si="7"/>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185</v>
      </c>
      <c r="M58" s="239" t="s">
        <v>155</v>
      </c>
      <c r="N58" s="159" t="s">
        <v>260</v>
      </c>
      <c r="O58" s="192">
        <v>10</v>
      </c>
      <c r="P58" s="193">
        <v>473</v>
      </c>
      <c r="Q58" s="193">
        <f t="shared" si="18"/>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261</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185</v>
      </c>
      <c r="M62" s="239" t="s">
        <v>155</v>
      </c>
      <c r="N62" s="159" t="s">
        <v>113</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10</v>
      </c>
      <c r="P63" s="193">
        <v>657</v>
      </c>
      <c r="Q63" s="193">
        <f t="shared" ref="Q63:Q64" si="20">P63*2/3</f>
        <v>438</v>
      </c>
      <c r="R63" s="193">
        <f t="shared" si="7"/>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185</v>
      </c>
      <c r="M64" s="239" t="s">
        <v>155</v>
      </c>
      <c r="N64" s="159" t="s">
        <v>108</v>
      </c>
      <c r="O64" s="192">
        <v>10</v>
      </c>
      <c r="P64" s="193">
        <v>122.5</v>
      </c>
      <c r="Q64" s="193">
        <f t="shared" si="20"/>
        <v>81.666666666666671</v>
      </c>
      <c r="R64" s="193">
        <f t="shared" si="7"/>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185</v>
      </c>
      <c r="M65" s="239" t="s">
        <v>155</v>
      </c>
      <c r="N65" s="159" t="s">
        <v>115</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262</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263</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264</v>
      </c>
      <c r="O69" s="192">
        <v>10</v>
      </c>
      <c r="P69" s="193">
        <v>1109</v>
      </c>
      <c r="Q69" s="193">
        <v>167.83</v>
      </c>
      <c r="R69" s="193">
        <f t="shared" si="7"/>
        <v>1232.2222222222222</v>
      </c>
      <c r="S69" s="113">
        <v>0.8</v>
      </c>
      <c r="T69" s="194">
        <f t="shared" si="21"/>
        <v>0.66666666666666663</v>
      </c>
    </row>
    <row r="70" spans="1:20" s="6" customFormat="1" ht="32.1" customHeight="1">
      <c r="A70" s="13"/>
      <c r="B70" s="339" t="str">
        <f t="shared" si="22"/>
        <v>にがうり</v>
      </c>
      <c r="C70" s="327"/>
      <c r="D70" s="316">
        <f t="shared" si="12"/>
        <v>0</v>
      </c>
      <c r="E70" s="317">
        <f t="shared" si="13"/>
        <v>0</v>
      </c>
      <c r="F70" s="335">
        <f t="shared" si="6"/>
        <v>301</v>
      </c>
      <c r="G70" s="329">
        <v>0</v>
      </c>
      <c r="H70" s="340">
        <f t="shared" si="4"/>
        <v>301</v>
      </c>
      <c r="I70" s="319">
        <f t="shared" si="5"/>
        <v>0</v>
      </c>
      <c r="L70" s="158" t="s">
        <v>184</v>
      </c>
      <c r="M70" s="239" t="s">
        <v>155</v>
      </c>
      <c r="N70" s="159" t="s">
        <v>265</v>
      </c>
      <c r="O70" s="192">
        <v>2277</v>
      </c>
      <c r="P70" s="193">
        <v>271</v>
      </c>
      <c r="Q70" s="193">
        <v>186.49</v>
      </c>
      <c r="R70" s="193">
        <v>301</v>
      </c>
      <c r="S70" s="113">
        <v>0.8</v>
      </c>
      <c r="T70" s="194">
        <f>5/6</f>
        <v>0.83333333333333337</v>
      </c>
    </row>
    <row r="71" spans="1:20" s="6" customFormat="1" ht="32.1" customHeight="1">
      <c r="A71" s="13"/>
      <c r="B71" s="339" t="str">
        <f t="shared" si="22"/>
        <v>オクラ</v>
      </c>
      <c r="C71" s="327"/>
      <c r="D71" s="316">
        <f t="shared" si="12"/>
        <v>0</v>
      </c>
      <c r="E71" s="317">
        <f t="shared" si="13"/>
        <v>0</v>
      </c>
      <c r="F71" s="335">
        <f t="shared" si="6"/>
        <v>590</v>
      </c>
      <c r="G71" s="329">
        <v>0</v>
      </c>
      <c r="H71" s="340">
        <f t="shared" si="4"/>
        <v>590</v>
      </c>
      <c r="I71" s="319">
        <f t="shared" si="5"/>
        <v>0</v>
      </c>
      <c r="L71" s="158" t="s">
        <v>184</v>
      </c>
      <c r="M71" s="239" t="s">
        <v>155</v>
      </c>
      <c r="N71" s="159" t="s">
        <v>100</v>
      </c>
      <c r="O71" s="192">
        <v>1406</v>
      </c>
      <c r="P71" s="193">
        <v>530</v>
      </c>
      <c r="Q71" s="193">
        <v>364.34</v>
      </c>
      <c r="R71" s="193">
        <v>590</v>
      </c>
      <c r="S71" s="113">
        <v>0.8</v>
      </c>
      <c r="T71" s="194">
        <f>5/6</f>
        <v>0.83333333333333337</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185</v>
      </c>
      <c r="M72" s="239" t="s">
        <v>155</v>
      </c>
      <c r="N72" s="159" t="s">
        <v>266</v>
      </c>
      <c r="O72" s="192">
        <v>10</v>
      </c>
      <c r="P72" s="193">
        <v>427</v>
      </c>
      <c r="Q72" s="193">
        <f t="shared" ref="Q72:Q73" si="24">P72*2/3</f>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185</v>
      </c>
      <c r="M73" s="239" t="s">
        <v>155</v>
      </c>
      <c r="N73" s="159" t="s">
        <v>267</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C15" sqref="C15"/>
    </sheetView>
  </sheetViews>
  <sheetFormatPr defaultRowHeight="15.75"/>
  <cols>
    <col min="1" max="1" width="0.75" style="23" customWidth="1"/>
    <col min="2" max="2" width="13.87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380</v>
      </c>
    </row>
    <row r="4" spans="2:13" ht="21.75" customHeight="1" thickBot="1">
      <c r="B4" s="254" t="s">
        <v>359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330</v>
      </c>
    </row>
    <row r="11" spans="2:13">
      <c r="B11" s="2" t="s">
        <v>331</v>
      </c>
    </row>
    <row r="12" spans="2:13" ht="4.5" customHeight="1"/>
    <row r="13" spans="2:13">
      <c r="B13" s="67" t="s">
        <v>36</v>
      </c>
      <c r="C13" s="67"/>
      <c r="D13" s="99"/>
      <c r="E13" s="99"/>
      <c r="L13" s="66" t="s">
        <v>35</v>
      </c>
      <c r="M13" s="66"/>
    </row>
    <row r="14" spans="2:13">
      <c r="B14" s="398" t="s">
        <v>328</v>
      </c>
      <c r="C14" s="398"/>
      <c r="D14" s="398"/>
      <c r="E14" s="398"/>
      <c r="G14" s="394" t="s">
        <v>34</v>
      </c>
      <c r="H14" s="395"/>
      <c r="I14" s="395"/>
      <c r="J14" s="396"/>
      <c r="L14" s="256" t="s">
        <v>7</v>
      </c>
    </row>
    <row r="15" spans="2:13" ht="102.75" customHeight="1">
      <c r="B15" s="202" t="s">
        <v>165</v>
      </c>
      <c r="C15" s="202" t="s">
        <v>437</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7" t="s">
        <v>329</v>
      </c>
      <c r="C20" s="397"/>
      <c r="D20" s="397"/>
      <c r="E20" s="397"/>
      <c r="G20" s="394" t="s">
        <v>34</v>
      </c>
      <c r="H20" s="395"/>
      <c r="I20" s="395"/>
      <c r="J20" s="396"/>
      <c r="L20" s="256" t="s">
        <v>7</v>
      </c>
    </row>
    <row r="21" spans="2:13" ht="102.75" customHeight="1">
      <c r="B21" s="203" t="s">
        <v>358</v>
      </c>
      <c r="C21" s="203" t="s">
        <v>172</v>
      </c>
      <c r="D21" s="203" t="s">
        <v>186</v>
      </c>
      <c r="E21" s="203" t="s">
        <v>367</v>
      </c>
      <c r="F21" s="59"/>
      <c r="G21" s="203" t="s">
        <v>80</v>
      </c>
      <c r="H21" s="203" t="s">
        <v>70</v>
      </c>
      <c r="I21" s="203" t="s">
        <v>38</v>
      </c>
      <c r="J21" s="203" t="s">
        <v>376</v>
      </c>
      <c r="K21" s="59"/>
      <c r="L21" s="203" t="s">
        <v>379</v>
      </c>
    </row>
    <row r="22" spans="2:13" s="25" customFormat="1" ht="16.5" thickBot="1">
      <c r="B22" s="34" t="s">
        <v>361</v>
      </c>
      <c r="C22" s="34" t="s">
        <v>362</v>
      </c>
      <c r="D22" s="34" t="s">
        <v>364</v>
      </c>
      <c r="E22" s="36" t="s">
        <v>366</v>
      </c>
      <c r="G22" s="34" t="s">
        <v>369</v>
      </c>
      <c r="H22" s="34" t="s">
        <v>371</v>
      </c>
      <c r="I22" s="34" t="s">
        <v>373</v>
      </c>
      <c r="J22" s="36" t="s">
        <v>375</v>
      </c>
      <c r="L22" s="36" t="s">
        <v>378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・保険料等は、収入保険が302,724円となりました。</v>
      </c>
      <c r="C2" s="48" t="s">
        <v>160</v>
      </c>
      <c r="D2" s="49" t="str">
        <f>TEXT('パターン2-4'!E17,"#,##0")</f>
        <v>302,724</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・保険金等は、収入保険が8,100,000円となりました。</v>
      </c>
      <c r="C6" s="48" t="s">
        <v>23</v>
      </c>
      <c r="D6" s="49" t="str">
        <f>TEXT('パターン2-4'!E23,"#,##0")</f>
        <v>8,100,000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I16" sqref="I1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302</v>
      </c>
      <c r="C2" s="2"/>
      <c r="D2" s="2"/>
      <c r="E2" s="2"/>
      <c r="H2" s="2"/>
    </row>
    <row r="3" spans="2:8">
      <c r="B3" s="2"/>
      <c r="C3" s="2"/>
      <c r="D3" s="2"/>
      <c r="E3" s="2"/>
      <c r="H3" s="2"/>
    </row>
    <row r="4" spans="2:8" ht="15.75" customHeight="1">
      <c r="B4" s="254" t="s">
        <v>303</v>
      </c>
      <c r="C4" s="2"/>
      <c r="D4" s="2"/>
      <c r="E4" s="2"/>
      <c r="H4" s="2"/>
    </row>
    <row r="5" spans="2:8" ht="15.75" customHeight="1" thickBot="1">
      <c r="B5" s="2" t="s">
        <v>304</v>
      </c>
      <c r="C5" s="2"/>
      <c r="D5" s="2"/>
      <c r="E5" s="2"/>
      <c r="H5" s="2"/>
    </row>
    <row r="6" spans="2:8" ht="30" customHeight="1" thickBot="1">
      <c r="B6" s="107">
        <v>10000000</v>
      </c>
      <c r="C6" s="101" t="s">
        <v>271</v>
      </c>
      <c r="D6" s="2"/>
      <c r="E6" s="2"/>
      <c r="H6" s="2"/>
    </row>
    <row r="7" spans="2:8" ht="15.75" customHeight="1">
      <c r="B7" s="101"/>
      <c r="C7" s="2"/>
      <c r="D7" s="2"/>
      <c r="E7" s="2"/>
      <c r="H7" s="2"/>
    </row>
    <row r="8" spans="2:8">
      <c r="B8" s="2" t="s">
        <v>305</v>
      </c>
      <c r="C8" s="2"/>
      <c r="D8" s="3" t="s">
        <v>156</v>
      </c>
      <c r="H8" s="2"/>
    </row>
    <row r="9" spans="2:8" ht="32.25" customHeight="1" thickBot="1">
      <c r="B9" s="215" t="s">
        <v>42</v>
      </c>
      <c r="C9" s="216" t="s">
        <v>43</v>
      </c>
      <c r="D9" s="217" t="s">
        <v>37</v>
      </c>
      <c r="H9" s="2"/>
    </row>
    <row r="10" spans="2:8" ht="30" customHeight="1" thickBot="1">
      <c r="B10" s="73">
        <f>ROUNDUP(B6*0.8*0.9*0.02159/2,0)</f>
        <v>77724</v>
      </c>
      <c r="C10" s="73">
        <f>B6*0.1*0.9/4</f>
        <v>225000</v>
      </c>
      <c r="D10" s="73">
        <f>B10+C10</f>
        <v>302724</v>
      </c>
      <c r="H10" s="2"/>
    </row>
    <row r="11" spans="2:8" ht="33.75" customHeight="1">
      <c r="B11" s="2"/>
      <c r="C11" s="2"/>
      <c r="D11" s="2"/>
      <c r="E11" s="2"/>
      <c r="H11" s="2"/>
    </row>
    <row r="12" spans="2:8" ht="15.75" customHeight="1">
      <c r="B12" s="254" t="s">
        <v>306</v>
      </c>
      <c r="C12" s="2"/>
      <c r="D12" s="2"/>
      <c r="E12" s="2"/>
      <c r="H12" s="2"/>
    </row>
    <row r="13" spans="2:8" ht="15.75" customHeight="1" thickBot="1">
      <c r="B13" s="2" t="s">
        <v>307</v>
      </c>
      <c r="C13" s="2"/>
      <c r="D13" s="2"/>
      <c r="E13" s="2"/>
      <c r="H13" s="2"/>
    </row>
    <row r="14" spans="2:8" ht="30" customHeight="1" thickBot="1">
      <c r="B14" s="107"/>
      <c r="C14" s="101" t="s">
        <v>271</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7200000</v>
      </c>
      <c r="C18" s="73">
        <f>IF(D18-B18&gt;0,D18-B18,0)</f>
        <v>900000</v>
      </c>
      <c r="D18" s="73">
        <f>IF(((B6*0.8+B6*0.1)-B14)*0.9&gt;0,((B6*0.8+B6*0.1)-B14)*0.9,0)</f>
        <v>8100000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G17" sqref="G1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348</v>
      </c>
      <c r="C2" s="2"/>
      <c r="D2" s="2"/>
      <c r="E2" s="2"/>
      <c r="F2" s="2"/>
      <c r="G2" s="3"/>
      <c r="H2" s="2"/>
    </row>
    <row r="3" spans="2:8" ht="10.5" customHeight="1">
      <c r="B3" s="2"/>
      <c r="C3" s="2"/>
      <c r="D3" s="2"/>
      <c r="E3" s="2"/>
      <c r="F3" s="2"/>
      <c r="G3" s="3"/>
      <c r="H3" s="2"/>
    </row>
    <row r="4" spans="2:8">
      <c r="B4" s="254" t="s">
        <v>316</v>
      </c>
      <c r="C4" s="2"/>
      <c r="D4" s="2"/>
      <c r="E4" s="2"/>
      <c r="F4" s="2"/>
      <c r="G4" s="2"/>
      <c r="H4" s="2"/>
    </row>
    <row r="5" spans="2:8">
      <c r="B5" s="2" t="s">
        <v>317</v>
      </c>
      <c r="C5" s="2"/>
      <c r="D5" s="2"/>
      <c r="E5" s="2"/>
      <c r="F5" s="2"/>
      <c r="G5" s="2"/>
      <c r="H5" s="2"/>
    </row>
    <row r="6" spans="2:8" ht="19.5">
      <c r="B6" s="252" t="s">
        <v>309</v>
      </c>
      <c r="C6" s="2"/>
      <c r="D6" s="2"/>
      <c r="E6" s="2"/>
      <c r="F6" s="2"/>
      <c r="G6" s="2"/>
      <c r="H6" s="2"/>
    </row>
    <row r="7" spans="2:8">
      <c r="B7" s="75" t="s">
        <v>391</v>
      </c>
      <c r="C7" s="2"/>
      <c r="D7" s="2"/>
      <c r="E7" s="2"/>
      <c r="F7" s="2"/>
      <c r="G7" s="2"/>
      <c r="H7" s="2"/>
    </row>
    <row r="8" spans="2:8" ht="15.75" customHeight="1">
      <c r="B8" s="2" t="s">
        <v>386</v>
      </c>
      <c r="C8" s="2"/>
      <c r="D8" s="2"/>
      <c r="E8" s="4"/>
      <c r="F8" s="4"/>
      <c r="G8" s="74"/>
      <c r="H8" s="2"/>
    </row>
    <row r="9" spans="2:8" ht="27" customHeight="1">
      <c r="B9" s="253" t="s">
        <v>310</v>
      </c>
      <c r="C9" s="2"/>
      <c r="D9" s="2"/>
      <c r="E9" s="4"/>
      <c r="F9" s="4"/>
      <c r="G9" s="74"/>
      <c r="H9" s="2"/>
    </row>
    <row r="10" spans="2:8" ht="15.75" customHeight="1">
      <c r="B10" s="75" t="s">
        <v>392</v>
      </c>
      <c r="C10" s="2"/>
      <c r="D10" s="2"/>
      <c r="E10" s="4"/>
      <c r="F10" s="4"/>
      <c r="G10" s="74"/>
      <c r="H10" s="2"/>
    </row>
    <row r="11" spans="2:8">
      <c r="B11" s="2"/>
      <c r="C11" s="2"/>
      <c r="D11" s="2"/>
      <c r="E11" s="2"/>
      <c r="F11" s="2"/>
      <c r="G11" s="2"/>
      <c r="H11" s="2"/>
    </row>
    <row r="12" spans="2:8">
      <c r="B12" s="254" t="s">
        <v>313</v>
      </c>
      <c r="C12" s="3" t="s">
        <v>314</v>
      </c>
      <c r="D12" s="2" t="s">
        <v>315</v>
      </c>
      <c r="E12" s="2"/>
      <c r="G12" s="2"/>
      <c r="H12" s="2"/>
    </row>
    <row r="13" spans="2:8">
      <c r="B13" s="2" t="s">
        <v>44</v>
      </c>
      <c r="C13" s="3" t="s">
        <v>45</v>
      </c>
      <c r="D13" s="2"/>
      <c r="E13" s="2"/>
      <c r="G13" s="2"/>
      <c r="H13" s="2"/>
    </row>
    <row r="14" spans="2:8" ht="32.25" thickBot="1">
      <c r="B14" s="218" t="s">
        <v>46</v>
      </c>
      <c r="C14" s="219" t="s">
        <v>272</v>
      </c>
      <c r="D14" s="2"/>
      <c r="E14" s="2"/>
      <c r="G14" s="74"/>
      <c r="H14" s="2"/>
    </row>
    <row r="15" spans="2:8" ht="30" customHeight="1" thickBot="1">
      <c r="B15" s="145" t="s">
        <v>434</v>
      </c>
      <c r="C15" s="109">
        <v>10000000</v>
      </c>
      <c r="D15" s="2"/>
      <c r="E15" s="2"/>
      <c r="F15" s="2"/>
      <c r="G15" s="74"/>
      <c r="H15" s="2"/>
    </row>
    <row r="16" spans="2:8" ht="30" customHeight="1" thickBot="1">
      <c r="B16" s="146" t="s">
        <v>47</v>
      </c>
      <c r="C16" s="109">
        <f>'パターン2-2-2-2'!G10</f>
        <v>0</v>
      </c>
      <c r="D16" s="2"/>
      <c r="E16" s="2"/>
      <c r="F16" s="2"/>
      <c r="G16" s="74"/>
      <c r="H16" s="2"/>
    </row>
    <row r="17" spans="2:8" ht="30" customHeight="1" thickBot="1">
      <c r="B17" s="145"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5" t="s">
        <v>50</v>
      </c>
      <c r="C19" s="109">
        <f>'パターン2-2-5-2'!G10</f>
        <v>0</v>
      </c>
      <c r="D19" s="2"/>
      <c r="E19" s="2"/>
      <c r="F19" s="2"/>
      <c r="G19" s="74"/>
      <c r="H19" s="2"/>
    </row>
    <row r="20" spans="2:8" ht="30" hidden="1" customHeight="1" thickBot="1">
      <c r="B20" s="146" t="s">
        <v>311</v>
      </c>
      <c r="C20" s="109"/>
      <c r="D20" s="2"/>
      <c r="E20" s="2"/>
      <c r="F20" s="2"/>
      <c r="G20" s="74"/>
      <c r="H20" s="2"/>
    </row>
    <row r="21" spans="2:8" ht="30" hidden="1" customHeight="1" thickBot="1">
      <c r="B21" s="146" t="s">
        <v>312</v>
      </c>
      <c r="C21" s="109"/>
      <c r="D21" s="2"/>
      <c r="E21" s="2"/>
      <c r="F21" s="2"/>
      <c r="G21" s="74"/>
      <c r="H21" s="2"/>
    </row>
    <row r="22" spans="2:8" ht="15.75" customHeight="1">
      <c r="B22" s="2"/>
      <c r="C22" s="2"/>
      <c r="D22" s="2"/>
      <c r="E22" s="2"/>
      <c r="F22" s="2"/>
      <c r="G22" s="2"/>
      <c r="H22" s="2"/>
    </row>
    <row r="23" spans="2:8">
      <c r="B23" s="2" t="s">
        <v>318</v>
      </c>
      <c r="C23" s="2"/>
      <c r="E23" s="3"/>
      <c r="F23" s="3"/>
      <c r="G23" s="72"/>
      <c r="H23" s="2"/>
    </row>
    <row r="24" spans="2:8">
      <c r="B24" s="2" t="s">
        <v>435</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10000000</v>
      </c>
      <c r="C26" s="73">
        <f>ROUNDUP(B26*0.8*0.9*0.02159/2,0)</f>
        <v>77724</v>
      </c>
      <c r="D26" s="73">
        <f>B26*0.1*0.9/4</f>
        <v>225000</v>
      </c>
      <c r="E26" s="73">
        <f>C26+D26</f>
        <v>302724</v>
      </c>
      <c r="F26" s="3"/>
      <c r="G26" s="72"/>
      <c r="H26" s="2"/>
    </row>
    <row r="27" spans="2:8" ht="15.75" customHeight="1">
      <c r="B27" s="2"/>
      <c r="C27" s="2"/>
      <c r="D27" s="2"/>
      <c r="E27" s="2"/>
      <c r="F27" s="3"/>
      <c r="G27" s="72"/>
      <c r="H27" s="2"/>
    </row>
    <row r="28" spans="2:8" ht="15.75" customHeight="1">
      <c r="B28" s="254" t="s">
        <v>319</v>
      </c>
      <c r="C28" s="2"/>
      <c r="D28" s="4"/>
      <c r="E28" s="4"/>
      <c r="F28" s="4"/>
      <c r="G28" s="74"/>
      <c r="H28" s="2"/>
    </row>
    <row r="29" spans="2:8" ht="15.75" customHeight="1">
      <c r="B29" s="2" t="s">
        <v>320</v>
      </c>
      <c r="C29" s="2"/>
      <c r="D29" s="4"/>
      <c r="E29" s="4"/>
      <c r="F29" s="4"/>
      <c r="G29" s="74"/>
      <c r="H29" s="2"/>
    </row>
    <row r="30" spans="2:8" ht="15.75" customHeight="1" thickBot="1">
      <c r="B30" s="2" t="s">
        <v>321</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308</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7200000</v>
      </c>
      <c r="D35" s="73">
        <f>IF(E35-C35&gt;0,E35-C35,0)</f>
        <v>900000</v>
      </c>
      <c r="E35" s="73">
        <f>IF(((B26*0.8+B26*0.1)-B35)*0.9&gt;0,((B26*0.8+B26*0.1)-B35)*0.9,0)</f>
        <v>8100000</v>
      </c>
      <c r="F35" s="74"/>
      <c r="G35" s="2"/>
    </row>
    <row r="36" spans="2:8" ht="15.75" customHeight="1">
      <c r="B36" s="2"/>
      <c r="D36" s="4"/>
      <c r="E36" s="4"/>
      <c r="F36" s="4"/>
      <c r="G36" s="74"/>
      <c r="H36" s="2"/>
    </row>
    <row r="37" spans="2:8" ht="15.75" hidden="1" customHeight="1">
      <c r="B37" s="254" t="s">
        <v>381</v>
      </c>
      <c r="C37" s="2"/>
      <c r="D37" s="4"/>
      <c r="E37" s="4"/>
      <c r="F37" s="4"/>
      <c r="G37" s="74"/>
      <c r="H37" s="2"/>
    </row>
    <row r="38" spans="2:8" ht="15.75" hidden="1" customHeight="1">
      <c r="B38" s="2" t="s">
        <v>382</v>
      </c>
      <c r="C38" s="2"/>
      <c r="D38" s="4"/>
      <c r="E38" s="4"/>
      <c r="F38" s="4"/>
      <c r="G38" s="74"/>
      <c r="H38" s="2"/>
    </row>
    <row r="39" spans="2:8" hidden="1">
      <c r="B39" s="2" t="s">
        <v>318</v>
      </c>
      <c r="C39" s="2"/>
      <c r="E39" s="3"/>
      <c r="F39" s="3"/>
      <c r="G39" s="72"/>
      <c r="H39" s="2"/>
    </row>
    <row r="40" spans="2:8" hidden="1">
      <c r="B40" s="2" t="s">
        <v>325</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308</v>
      </c>
      <c r="E44" s="3" t="s">
        <v>35</v>
      </c>
      <c r="G44" s="74"/>
      <c r="H44" s="2"/>
    </row>
    <row r="45" spans="2:8" ht="16.5" hidden="1" thickBot="1">
      <c r="B45" s="203" t="s">
        <v>326</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383</v>
      </c>
      <c r="C48" s="2"/>
      <c r="D48" s="4"/>
      <c r="E48" s="4"/>
      <c r="F48" s="4"/>
      <c r="G48" s="74"/>
      <c r="H48" s="2"/>
    </row>
    <row r="49" spans="2:8" ht="15.75" hidden="1" customHeight="1">
      <c r="B49" s="2" t="s">
        <v>384</v>
      </c>
      <c r="C49" s="2"/>
      <c r="D49" s="4"/>
      <c r="E49" s="4"/>
      <c r="F49" s="4"/>
      <c r="G49" s="74"/>
      <c r="H49" s="2"/>
    </row>
    <row r="50" spans="2:8" hidden="1">
      <c r="B50" s="2" t="s">
        <v>318</v>
      </c>
      <c r="C50" s="2"/>
      <c r="E50" s="3"/>
      <c r="F50" s="3"/>
      <c r="G50" s="72"/>
      <c r="H50" s="2"/>
    </row>
    <row r="51" spans="2:8" hidden="1">
      <c r="B51" s="2" t="s">
        <v>327</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308</v>
      </c>
      <c r="E55" s="3" t="s">
        <v>35</v>
      </c>
      <c r="G55" s="74"/>
      <c r="H55" s="2"/>
    </row>
    <row r="56" spans="2:8" ht="16.5" hidden="1" thickBot="1">
      <c r="B56" s="203" t="s">
        <v>326</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322</v>
      </c>
      <c r="C59" s="2"/>
      <c r="D59" s="2"/>
      <c r="E59" s="72"/>
      <c r="F59" s="72"/>
      <c r="G59" s="72"/>
      <c r="H59" s="2"/>
    </row>
    <row r="60" spans="2:8">
      <c r="B60" s="76" t="s">
        <v>323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324</v>
      </c>
      <c r="C64" s="2"/>
      <c r="D64" s="2"/>
      <c r="E64" s="4"/>
      <c r="F64" s="4"/>
      <c r="G64" s="74"/>
      <c r="H64" s="2"/>
    </row>
    <row r="65" spans="2:8" ht="15.75" customHeight="1">
      <c r="B65" s="76" t="s">
        <v>387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194</v>
      </c>
      <c r="C7" s="377" t="s">
        <v>195</v>
      </c>
      <c r="D7" s="377" t="s">
        <v>173</v>
      </c>
      <c r="E7" s="375" t="s">
        <v>196</v>
      </c>
      <c r="F7" s="376"/>
      <c r="G7" s="364" t="s">
        <v>197</v>
      </c>
    </row>
    <row r="8" spans="1:10" s="88" customFormat="1" ht="15.75">
      <c r="A8" s="87"/>
      <c r="B8" s="197"/>
      <c r="C8" s="378"/>
      <c r="D8" s="378"/>
      <c r="E8" s="198" t="s">
        <v>54</v>
      </c>
      <c r="F8" s="199" t="s">
        <v>55</v>
      </c>
      <c r="G8" s="365"/>
      <c r="J8" s="87" t="s">
        <v>395</v>
      </c>
    </row>
    <row r="9" spans="1:10" s="88" customFormat="1" ht="15" customHeight="1">
      <c r="A9" s="87"/>
      <c r="B9" s="366" t="s">
        <v>273</v>
      </c>
      <c r="C9" s="369" t="s">
        <v>37</v>
      </c>
      <c r="D9" s="370"/>
      <c r="E9" s="370"/>
      <c r="F9" s="370"/>
      <c r="G9" s="371"/>
      <c r="J9" s="87" t="s">
        <v>414</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8">
        <f>SUM(F12:F1011)</f>
        <v>0</v>
      </c>
      <c r="G11" s="123">
        <f>SUM(G12:G1011)</f>
        <v>0</v>
      </c>
      <c r="H11" s="90"/>
      <c r="J11" s="351" t="s">
        <v>397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9" t="s">
        <v>174</v>
      </c>
      <c r="C7" s="386" t="s">
        <v>59</v>
      </c>
      <c r="D7" s="386" t="s">
        <v>60</v>
      </c>
      <c r="E7" s="386" t="s">
        <v>61</v>
      </c>
      <c r="F7" s="386" t="s">
        <v>62</v>
      </c>
      <c r="G7" s="381" t="s">
        <v>198</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7" t="s">
        <v>195</v>
      </c>
      <c r="D7" s="377" t="s">
        <v>173</v>
      </c>
      <c r="E7" s="375" t="s">
        <v>196</v>
      </c>
      <c r="F7" s="376"/>
      <c r="G7" s="364" t="s">
        <v>199</v>
      </c>
    </row>
    <row r="8" spans="1:10" s="201" customFormat="1" ht="15.75">
      <c r="A8" s="200"/>
      <c r="B8" s="197"/>
      <c r="C8" s="378"/>
      <c r="D8" s="378"/>
      <c r="E8" s="198" t="s">
        <v>54</v>
      </c>
      <c r="F8" s="199" t="s">
        <v>55</v>
      </c>
      <c r="G8" s="365"/>
      <c r="J8" s="87" t="s">
        <v>395</v>
      </c>
    </row>
    <row r="9" spans="1:10" s="201" customFormat="1" ht="15" customHeight="1">
      <c r="A9" s="200"/>
      <c r="B9" s="366" t="s">
        <v>273</v>
      </c>
      <c r="C9" s="369" t="s">
        <v>37</v>
      </c>
      <c r="D9" s="370"/>
      <c r="E9" s="370"/>
      <c r="F9" s="370"/>
      <c r="G9" s="371"/>
      <c r="J9" s="87" t="s">
        <v>415</v>
      </c>
    </row>
    <row r="10" spans="1:10" s="201" customFormat="1" ht="15" customHeight="1">
      <c r="A10" s="200"/>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397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9" t="s">
        <v>174</v>
      </c>
      <c r="C7" s="386" t="s">
        <v>59</v>
      </c>
      <c r="D7" s="386" t="s">
        <v>60</v>
      </c>
      <c r="E7" s="386" t="s">
        <v>61</v>
      </c>
      <c r="F7" s="386" t="s">
        <v>62</v>
      </c>
      <c r="G7" s="381" t="s">
        <v>200</v>
      </c>
    </row>
    <row r="8" spans="1:8" s="201" customFormat="1" ht="15" customHeight="1">
      <c r="A8" s="200"/>
      <c r="B8" s="380"/>
      <c r="C8" s="387"/>
      <c r="D8" s="387"/>
      <c r="E8" s="388"/>
      <c r="F8" s="387"/>
      <c r="G8" s="382"/>
    </row>
    <row r="9" spans="1:8" s="201" customFormat="1" ht="15" customHeight="1">
      <c r="A9" s="200"/>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E6" sqref="E6"/>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7" t="s">
        <v>195</v>
      </c>
      <c r="D7" s="377" t="s">
        <v>173</v>
      </c>
      <c r="E7" s="375" t="s">
        <v>196</v>
      </c>
      <c r="F7" s="376"/>
      <c r="G7" s="364" t="s">
        <v>199</v>
      </c>
    </row>
    <row r="8" spans="1:10" s="88" customFormat="1" ht="15.75">
      <c r="A8" s="87"/>
      <c r="B8" s="197"/>
      <c r="C8" s="378"/>
      <c r="D8" s="378"/>
      <c r="E8" s="198" t="s">
        <v>54</v>
      </c>
      <c r="F8" s="199"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397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2018-06-07T02:58:03Z</dcterms:modified>
</cp:coreProperties>
</file>